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855" windowHeight="8925" tabRatio="645" activeTab="0"/>
  </bookViews>
  <sheets>
    <sheet name="IllustrationCorrélation" sheetId="1" r:id="rId1"/>
    <sheet name="TestDesSignes" sheetId="2" r:id="rId2"/>
    <sheet name="TableTestBinomial" sheetId="3" r:id="rId3"/>
    <sheet name="TestDeWilcoxon" sheetId="4" r:id="rId4"/>
    <sheet name="TableWilcoxon" sheetId="5" r:id="rId5"/>
    <sheet name="TestDeMann-Whitney" sheetId="6" r:id="rId6"/>
    <sheet name="TableMann-Whitney " sheetId="7" r:id="rId7"/>
    <sheet name="TestDeLaMédiane" sheetId="8" r:id="rId8"/>
    <sheet name="TestDeKruskalWallis" sheetId="9" r:id="rId9"/>
  </sheets>
  <definedNames>
    <definedName name="_xlnm.Print_Area" localSheetId="0">'IllustrationCorrélation'!$A$1:$L$28</definedName>
    <definedName name="_xlnm.Print_Area" localSheetId="6">'TableMann-Whitney '!$A$1:$V$50</definedName>
    <definedName name="_xlnm.Print_Area" localSheetId="2">'TableTestBinomial'!$A$1:$R$29</definedName>
    <definedName name="_xlnm.Print_Area" localSheetId="7">'TestDeLaMédiane'!$A$1:$D$36</definedName>
    <definedName name="_xlnm.Print_Area" localSheetId="1">'TestDesSignes'!$A$1:$G$45</definedName>
    <definedName name="_xlnm.Print_Area" localSheetId="3">'TestDeWilcoxon'!$A$1:$K$36</definedName>
  </definedNames>
  <calcPr fullCalcOnLoad="1"/>
</workbook>
</file>

<file path=xl/sharedStrings.xml><?xml version="1.0" encoding="utf-8"?>
<sst xmlns="http://schemas.openxmlformats.org/spreadsheetml/2006/main" count="483" uniqueCount="99">
  <si>
    <t>r</t>
  </si>
  <si>
    <t>n</t>
  </si>
  <si>
    <t>t</t>
  </si>
  <si>
    <t>x</t>
  </si>
  <si>
    <t>N</t>
  </si>
  <si>
    <t>*</t>
  </si>
  <si>
    <t>Niveau de signification, test unilatéral</t>
  </si>
  <si>
    <t>Niveau de signification, test bilatéral</t>
  </si>
  <si>
    <t>n2</t>
  </si>
  <si>
    <t/>
  </si>
  <si>
    <t>Pour un test bilatéral, les probabilités doivent être multipliées par deux.</t>
  </si>
  <si>
    <t>* 1,0 ou approximativement 1,0.</t>
  </si>
  <si>
    <r>
      <t>Les probabilités, sous H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, sont données pour le test binomial unilatéral quand P = Q = 0,5.</t>
    </r>
  </si>
  <si>
    <t>n1</t>
  </si>
  <si>
    <t>U</t>
  </si>
  <si>
    <t>Valeurs critiques du test des rangs</t>
  </si>
  <si>
    <t>pour échantillons appariés de Wilcoxon</t>
  </si>
  <si>
    <t>P(X=x)</t>
  </si>
  <si>
    <t>p</t>
  </si>
  <si>
    <t>Fractile</t>
  </si>
  <si>
    <t>Proba. Crit.</t>
  </si>
  <si>
    <t>Total</t>
  </si>
  <si>
    <t>Négatives</t>
  </si>
  <si>
    <t>Positives</t>
  </si>
  <si>
    <t>Différence</t>
  </si>
  <si>
    <t>Test unilatéral</t>
  </si>
  <si>
    <t>Test bilatéral</t>
  </si>
  <si>
    <t>Individus</t>
  </si>
  <si>
    <t>Cas 1</t>
  </si>
  <si>
    <t>Cas 2</t>
  </si>
  <si>
    <t>Somme</t>
  </si>
  <si>
    <t>Diff_Abs</t>
  </si>
  <si>
    <t>Rang</t>
  </si>
  <si>
    <t>Rang Bis</t>
  </si>
  <si>
    <t>Somme des rangs négatifs</t>
  </si>
  <si>
    <t>Somme des rangs positifs</t>
  </si>
  <si>
    <t>Total des rangs</t>
  </si>
  <si>
    <t>Test des signes</t>
  </si>
  <si>
    <t>Loi Binomiale</t>
  </si>
  <si>
    <t>Groupe E</t>
  </si>
  <si>
    <t>Groupe C</t>
  </si>
  <si>
    <t>R</t>
  </si>
  <si>
    <t>E&lt;C</t>
  </si>
  <si>
    <t>C&lt;E</t>
  </si>
  <si>
    <t>Test de Wilcoxon</t>
  </si>
  <si>
    <t>Vérification</t>
  </si>
  <si>
    <t>Etape n°1 : on calcule les différences pour chaque individu</t>
  </si>
  <si>
    <t>Etape n°2 : on calcule le nombre de différences négatives et positives</t>
  </si>
  <si>
    <t>Etape n°3 : on évalue les probabilités correspondantes…</t>
  </si>
  <si>
    <t>Etape n°2 : on calcule les différences absolues pour chaque individu</t>
  </si>
  <si>
    <t>Etape n°3 : on calcule le rang de ces différences absolues</t>
  </si>
  <si>
    <t>Etape n°4 : les données sont triées par rang (absolu)</t>
  </si>
  <si>
    <t>Etape n°7 : on conclut par rapport à la table…</t>
  </si>
  <si>
    <t>Etape n°6 : on calcule la somme des rangs " négatifs " et " positifs " et on retient la plus petite valeur</t>
  </si>
  <si>
    <t>Etape n°5 : on traite les ex-æquo</t>
  </si>
  <si>
    <t>Médiane</t>
  </si>
  <si>
    <t>&lt;= médiane</t>
  </si>
  <si>
    <t>&gt; médiane</t>
  </si>
  <si>
    <t>Test de la Médiane</t>
  </si>
  <si>
    <t>Valeurs</t>
  </si>
  <si>
    <t>Groupe</t>
  </si>
  <si>
    <t>NB : La somme de ces 2 valeurs (U et U') est égale à n1*n2</t>
  </si>
  <si>
    <t>Une séparation totale serait que E soit systématiquement inférieur (ou supérieur) à C et dans ce cas U = 0</t>
  </si>
  <si>
    <t>Règle de décision : dans la table, on lit la valeur critique (ici, U=1)</t>
  </si>
  <si>
    <t>Ici, U=7 est très largement supérieur à la valeur critique (U=1) donc on ne peut pas rejeter H0.</t>
  </si>
  <si>
    <t>Test de Mann-Whitney</t>
  </si>
  <si>
    <t>-</t>
  </si>
  <si>
    <t>Illustration corrélation</t>
  </si>
  <si>
    <t>Exemples</t>
  </si>
  <si>
    <t>Table des valeurs critiques du test binomial (des signes)</t>
  </si>
  <si>
    <t>T de Wilcoxon</t>
  </si>
  <si>
    <t>T critique</t>
  </si>
  <si>
    <t>Table de Mann-Whitney</t>
  </si>
  <si>
    <t>Nondirectional α=.05 (Directional α=.025)</t>
  </si>
  <si>
    <t>Nondirectional α=.01 (Directional α=.005)</t>
  </si>
  <si>
    <t>On rejette H0 si la valeur T calculée est inférieure à la valeur critique</t>
  </si>
  <si>
    <t>Obs</t>
  </si>
  <si>
    <t>Etape n°1 : on trie les groupes par rapport aux valeurs</t>
  </si>
  <si>
    <t>Etape n°2 : on comptabilise le nombre de fois où C&lt;E (U) et où E&lt;C (U')</t>
  </si>
  <si>
    <t>a</t>
  </si>
  <si>
    <t>b</t>
  </si>
  <si>
    <t>c</t>
  </si>
  <si>
    <t>d</t>
  </si>
  <si>
    <t>Test de Kruskal-Wallis</t>
  </si>
  <si>
    <t>Somme des rangs (Ri)</t>
  </si>
  <si>
    <t>Effectifs (ni)</t>
  </si>
  <si>
    <t>Ri²/ni</t>
  </si>
  <si>
    <t>12/(n*(n+1))</t>
  </si>
  <si>
    <t>3(n+1)</t>
  </si>
  <si>
    <t>H</t>
  </si>
  <si>
    <t>ddl</t>
  </si>
  <si>
    <t>Proba critique</t>
  </si>
  <si>
    <t>Fractile du Khi²</t>
  </si>
  <si>
    <t>Etape n°2 : on définit les rangs (et on traite les ex-aequos)</t>
  </si>
  <si>
    <t>Règle de décision : on compare la valeur H à un fractile du Khi² à k-1 ddl</t>
  </si>
  <si>
    <t>On rejette H0 si la valeur de H est supérieure à celle du fractile.</t>
  </si>
  <si>
    <t>Règle de décision</t>
  </si>
  <si>
    <t>si la valeur T est inférieure ou égale à la valeur tabulée, on rejette H0</t>
  </si>
  <si>
    <t>On rejette H0 si la valeur observée de U est inférieure ou égale à la valeur de la table.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</si>
</sst>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000"/>
    <numFmt numFmtId="168" formatCode="0.00000"/>
    <numFmt numFmtId="169" formatCode="0.0000"/>
    <numFmt numFmtId="170" formatCode="0.000"/>
    <numFmt numFmtId="171" formatCode="0.0000000"/>
    <numFmt numFmtId="172" formatCode="0.0%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"/>
  </numFmts>
  <fonts count="32"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Verdana"/>
      <family val="2"/>
    </font>
    <font>
      <b/>
      <sz val="7.5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4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0" fontId="0" fillId="0" borderId="0" xfId="52" applyNumberFormat="1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70" fontId="22" fillId="0" borderId="0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170" fontId="22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10" fontId="0" fillId="0" borderId="0" xfId="52" applyNumberFormat="1" applyFont="1" applyAlignment="1">
      <alignment horizontal="center"/>
    </xf>
    <xf numFmtId="0" fontId="0" fillId="0" borderId="12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0" fontId="0" fillId="24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17" fillId="24" borderId="11" xfId="0" applyFont="1" applyFill="1" applyBorder="1" applyAlignment="1">
      <alignment horizontal="center"/>
    </xf>
    <xf numFmtId="168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170" fontId="0" fillId="0" borderId="0" xfId="0" applyNumberFormat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0" borderId="12" xfId="0" applyBorder="1" applyAlignment="1">
      <alignment horizontal="center"/>
    </xf>
    <xf numFmtId="169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25" fillId="0" borderId="11" xfId="0" applyFont="1" applyBorder="1" applyAlignment="1">
      <alignment horizontal="center"/>
    </xf>
    <xf numFmtId="170" fontId="0" fillId="24" borderId="0" xfId="0" applyNumberFormat="1" applyFill="1" applyAlignment="1">
      <alignment/>
    </xf>
    <xf numFmtId="0" fontId="0" fillId="0" borderId="0" xfId="0" applyFont="1" applyAlignment="1">
      <alignment/>
    </xf>
    <xf numFmtId="10" fontId="0" fillId="0" borderId="0" xfId="52" applyNumberFormat="1" applyFont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8" fillId="0" borderId="1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275"/>
          <c:w val="0.95975"/>
          <c:h val="0.93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IllustrationCorrélation!$B$3:$L$3</c:f>
              <c:numCache/>
            </c:numRef>
          </c:xVal>
          <c:yVal>
            <c:numRef>
              <c:f>IllustrationCorrélation!$B$4:$L$4</c:f>
              <c:numCache/>
            </c:numRef>
          </c:yVal>
          <c:smooth val="1"/>
        </c:ser>
        <c:axId val="14615021"/>
        <c:axId val="64426326"/>
      </c:scatterChart>
      <c:valAx>
        <c:axId val="14615021"/>
        <c:scaling>
          <c:orientation val="minMax"/>
          <c:max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326"/>
        <c:crosses val="autoZero"/>
        <c:crossBetween val="midCat"/>
        <c:dispUnits/>
      </c:valAx>
      <c:valAx>
        <c:axId val="64426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50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TestDesSignes!$G$4</c:f>
              <c:strCache>
                <c:ptCount val="1"/>
                <c:pt idx="0">
                  <c:v>P(X=x)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TestDesSignes!$F$5:$F$35</c:f>
              <c:numCache/>
            </c:numRef>
          </c:cat>
          <c:val>
            <c:numRef>
              <c:f>TestDesSignes!$G$5:$G$35</c:f>
              <c:numCache/>
            </c:numRef>
          </c:val>
        </c:ser>
        <c:axId val="42966023"/>
        <c:axId val="51149888"/>
      </c:bar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9888"/>
        <c:crosses val="autoZero"/>
        <c:auto val="1"/>
        <c:lblOffset val="100"/>
        <c:tickLblSkip val="1"/>
        <c:noMultiLvlLbl val="0"/>
      </c:catAx>
      <c:valAx>
        <c:axId val="51149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133350</xdr:rowOff>
    </xdr:from>
    <xdr:to>
      <xdr:col>11</xdr:col>
      <xdr:colOff>390525</xdr:colOff>
      <xdr:row>27</xdr:row>
      <xdr:rowOff>76200</xdr:rowOff>
    </xdr:to>
    <xdr:graphicFrame>
      <xdr:nvGraphicFramePr>
        <xdr:cNvPr id="1" name="Graphique 1"/>
        <xdr:cNvGraphicFramePr/>
      </xdr:nvGraphicFramePr>
      <xdr:xfrm>
        <a:off x="542925" y="2371725"/>
        <a:ext cx="4981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9</xdr:row>
      <xdr:rowOff>85725</xdr:rowOff>
    </xdr:from>
    <xdr:to>
      <xdr:col>23</xdr:col>
      <xdr:colOff>57150</xdr:colOff>
      <xdr:row>23</xdr:row>
      <xdr:rowOff>161925</xdr:rowOff>
    </xdr:to>
    <xdr:graphicFrame>
      <xdr:nvGraphicFramePr>
        <xdr:cNvPr id="1" name="Graphique 2"/>
        <xdr:cNvGraphicFramePr/>
      </xdr:nvGraphicFramePr>
      <xdr:xfrm>
        <a:off x="7658100" y="1990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18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2" width="7.00390625" style="0" customWidth="1"/>
  </cols>
  <sheetData>
    <row r="1" spans="1:12" ht="26.25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3" spans="1:12" ht="15">
      <c r="A3" s="5" t="s">
        <v>1</v>
      </c>
      <c r="B3" s="5">
        <v>5</v>
      </c>
      <c r="C3" s="5">
        <v>10</v>
      </c>
      <c r="D3" s="5">
        <v>20</v>
      </c>
      <c r="E3" s="5">
        <v>30</v>
      </c>
      <c r="F3" s="5">
        <v>40</v>
      </c>
      <c r="G3" s="5">
        <v>50</v>
      </c>
      <c r="H3" s="5">
        <v>100</v>
      </c>
      <c r="I3" s="5">
        <v>200</v>
      </c>
      <c r="J3" s="5">
        <v>500</v>
      </c>
      <c r="K3" s="5">
        <v>1000</v>
      </c>
      <c r="L3" s="5">
        <v>2000</v>
      </c>
    </row>
    <row r="4" spans="1:12" ht="15">
      <c r="A4" s="5" t="s">
        <v>0</v>
      </c>
      <c r="B4" s="24">
        <v>0.8783394481347772</v>
      </c>
      <c r="C4" s="24">
        <v>0.6318968644062495</v>
      </c>
      <c r="D4" s="24">
        <v>0.443763398764469</v>
      </c>
      <c r="E4" s="24">
        <v>0.3610069035746702</v>
      </c>
      <c r="F4" s="24">
        <v>0.312006366276109</v>
      </c>
      <c r="G4" s="24">
        <v>0.27871058866651854</v>
      </c>
      <c r="H4" s="24">
        <v>0.19655119078551114</v>
      </c>
      <c r="I4" s="24">
        <v>0.1387888507689232</v>
      </c>
      <c r="J4" s="24">
        <v>0.08770280153979595</v>
      </c>
      <c r="K4" s="24">
        <v>0.06199741397735207</v>
      </c>
      <c r="L4" s="24">
        <v>0.04383246577226962</v>
      </c>
    </row>
    <row r="5" spans="1:12" ht="15">
      <c r="A5" s="5" t="s">
        <v>2</v>
      </c>
      <c r="B5" s="25">
        <f aca="true" t="shared" si="0" ref="B5:L5">B4/SQRT((1-B4^2)/(B3-2))</f>
        <v>3.1824463048868807</v>
      </c>
      <c r="C5" s="25">
        <f t="shared" si="0"/>
        <v>2.3060041332991172</v>
      </c>
      <c r="D5" s="25">
        <f t="shared" si="0"/>
        <v>2.100922036861181</v>
      </c>
      <c r="E5" s="25">
        <f t="shared" si="0"/>
        <v>2.0484071146628864</v>
      </c>
      <c r="F5" s="25">
        <f t="shared" si="0"/>
        <v>2.02439414671557</v>
      </c>
      <c r="G5" s="25">
        <f t="shared" si="0"/>
        <v>2.010634721926276</v>
      </c>
      <c r="H5" s="25">
        <f t="shared" si="0"/>
        <v>1.9844674040170758</v>
      </c>
      <c r="I5" s="25">
        <f t="shared" si="0"/>
        <v>1.972017432255901</v>
      </c>
      <c r="J5" s="25">
        <f t="shared" si="0"/>
        <v>1.9647388993419606</v>
      </c>
      <c r="K5" s="25">
        <f t="shared" si="0"/>
        <v>1.962343801541131</v>
      </c>
      <c r="L5" s="25">
        <f t="shared" si="0"/>
        <v>1.9611519646401945</v>
      </c>
    </row>
    <row r="7" spans="2:12" ht="15">
      <c r="B7" s="3">
        <f>TDIST(B5,B3-2,2)</f>
        <v>0.04999999999999994</v>
      </c>
      <c r="C7" s="3">
        <f>TDIST(C5,C3-2,2)</f>
        <v>0.049999999999999906</v>
      </c>
      <c r="D7" s="3">
        <f aca="true" t="shared" si="1" ref="D7:L7">TDIST(D5,D3-2,2)</f>
        <v>0.049999999999999954</v>
      </c>
      <c r="E7" s="3">
        <f t="shared" si="1"/>
        <v>0.04999999999999981</v>
      </c>
      <c r="F7" s="3">
        <f t="shared" si="1"/>
        <v>0.05</v>
      </c>
      <c r="G7" s="3">
        <f t="shared" si="1"/>
        <v>0.050000000000000155</v>
      </c>
      <c r="H7" s="3">
        <f t="shared" si="1"/>
        <v>0.0499999999999994</v>
      </c>
      <c r="I7" s="3">
        <f t="shared" si="1"/>
        <v>0.04999999999999982</v>
      </c>
      <c r="J7" s="3">
        <f t="shared" si="1"/>
        <v>0.050000000000011126</v>
      </c>
      <c r="K7" s="3">
        <f>TDIST(K5,K3-2,2)</f>
        <v>0.049999999999995874</v>
      </c>
      <c r="L7" s="3">
        <f t="shared" si="1"/>
        <v>0.05000000000003666</v>
      </c>
    </row>
    <row r="8" spans="2:12" ht="15">
      <c r="B8" s="38">
        <f>TINV(0.05,B3-2)</f>
        <v>3.18244630488688</v>
      </c>
      <c r="C8" s="38">
        <f aca="true" t="shared" si="2" ref="C8:L8">TINV(0.05,C3-2)</f>
        <v>2.3060041332991172</v>
      </c>
      <c r="D8" s="38">
        <f t="shared" si="2"/>
        <v>2.1009220368611805</v>
      </c>
      <c r="E8" s="38">
        <f t="shared" si="2"/>
        <v>2.0484071146628864</v>
      </c>
      <c r="F8" s="38">
        <f t="shared" si="2"/>
        <v>2.0243941467155704</v>
      </c>
      <c r="G8" s="38">
        <f t="shared" si="2"/>
        <v>2.0106347219262766</v>
      </c>
      <c r="H8" s="38">
        <f t="shared" si="2"/>
        <v>1.9844674040170753</v>
      </c>
      <c r="I8" s="38">
        <f t="shared" si="2"/>
        <v>1.972017432255901</v>
      </c>
      <c r="J8" s="38">
        <f t="shared" si="2"/>
        <v>1.9647388993419606</v>
      </c>
      <c r="K8" s="38">
        <f t="shared" si="2"/>
        <v>1.962343801541131</v>
      </c>
      <c r="L8" s="38">
        <f t="shared" si="2"/>
        <v>1.9611519646401945</v>
      </c>
    </row>
    <row r="9" spans="2:12" ht="15">
      <c r="B9" s="3">
        <f>TDIST(B8,B3-2,2)</f>
        <v>0.05000000000000001</v>
      </c>
      <c r="C9" s="3">
        <f aca="true" t="shared" si="3" ref="C9:L9">TDIST(C8,C3-2,2)</f>
        <v>0.049999999999999906</v>
      </c>
      <c r="D9" s="3">
        <f t="shared" si="3"/>
        <v>0.049999999999999954</v>
      </c>
      <c r="E9" s="3">
        <f t="shared" si="3"/>
        <v>0.04999999999999981</v>
      </c>
      <c r="F9" s="3">
        <f t="shared" si="3"/>
        <v>0.05</v>
      </c>
      <c r="G9" s="3">
        <f t="shared" si="3"/>
        <v>0.050000000000000155</v>
      </c>
      <c r="H9" s="3">
        <f t="shared" si="3"/>
        <v>0.050000000000000856</v>
      </c>
      <c r="I9" s="3">
        <f t="shared" si="3"/>
        <v>0.04999999999999982</v>
      </c>
      <c r="J9" s="3">
        <f t="shared" si="3"/>
        <v>0.050000000000011126</v>
      </c>
      <c r="K9" s="3">
        <f t="shared" si="3"/>
        <v>0.049999999999995874</v>
      </c>
      <c r="L9" s="3">
        <f t="shared" si="3"/>
        <v>0.05000000000003666</v>
      </c>
    </row>
    <row r="10" spans="2:12" ht="15">
      <c r="B10" s="38">
        <f aca="true" t="shared" si="4" ref="B10:L10">B8^2/(B3-2)</f>
        <v>3.3759881611627183</v>
      </c>
      <c r="C10" s="38">
        <f t="shared" si="4"/>
        <v>0.6647068828490766</v>
      </c>
      <c r="D10" s="38">
        <f t="shared" si="4"/>
        <v>0.24521518916494067</v>
      </c>
      <c r="E10" s="38">
        <f t="shared" si="4"/>
        <v>0.14985613240719756</v>
      </c>
      <c r="F10" s="38">
        <f t="shared" si="4"/>
        <v>0.10784662266463847</v>
      </c>
      <c r="G10" s="38">
        <f t="shared" si="4"/>
        <v>0.08422191635449074</v>
      </c>
      <c r="H10" s="38">
        <f t="shared" si="4"/>
        <v>0.04018480487353337</v>
      </c>
      <c r="I10" s="38">
        <f t="shared" si="4"/>
        <v>0.019640670470308874</v>
      </c>
      <c r="J10" s="38">
        <f t="shared" si="4"/>
        <v>0.007751403499171604</v>
      </c>
      <c r="K10" s="38">
        <f t="shared" si="4"/>
        <v>0.003858510215878655</v>
      </c>
      <c r="L10" s="38">
        <f t="shared" si="4"/>
        <v>0.001924983497703751</v>
      </c>
    </row>
    <row r="11" spans="2:12" ht="15">
      <c r="B11" s="45">
        <f aca="true" t="shared" si="5" ref="B11:L11">SQRT(B10/(1+B10))</f>
        <v>0.8783394481347772</v>
      </c>
      <c r="C11" s="45">
        <f t="shared" si="5"/>
        <v>0.6318968644062495</v>
      </c>
      <c r="D11" s="45">
        <f t="shared" si="5"/>
        <v>0.443763398764469</v>
      </c>
      <c r="E11" s="45">
        <f t="shared" si="5"/>
        <v>0.3610069035746702</v>
      </c>
      <c r="F11" s="45">
        <f t="shared" si="5"/>
        <v>0.312006366276109</v>
      </c>
      <c r="G11" s="45">
        <f t="shared" si="5"/>
        <v>0.27871058866651854</v>
      </c>
      <c r="H11" s="45">
        <f t="shared" si="5"/>
        <v>0.19655119078551114</v>
      </c>
      <c r="I11" s="45">
        <f t="shared" si="5"/>
        <v>0.1387888507689232</v>
      </c>
      <c r="J11" s="45">
        <f t="shared" si="5"/>
        <v>0.08770280153979595</v>
      </c>
      <c r="K11" s="45">
        <f t="shared" si="5"/>
        <v>0.06199741397735207</v>
      </c>
      <c r="L11" s="45">
        <f t="shared" si="5"/>
        <v>0.04383246577226962</v>
      </c>
    </row>
    <row r="14" ht="15">
      <c r="A14" s="1"/>
    </row>
    <row r="15" ht="15">
      <c r="A15" s="1"/>
    </row>
    <row r="18" ht="15">
      <c r="A18" s="2"/>
    </row>
  </sheetData>
  <sheetProtection/>
  <mergeCells count="1">
    <mergeCell ref="A1:L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U45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4" width="12.57421875" style="0" customWidth="1"/>
    <col min="5" max="5" width="3.7109375" style="0" customWidth="1"/>
    <col min="6" max="7" width="8.7109375" style="0" customWidth="1"/>
    <col min="8" max="8" width="4.140625" style="0" customWidth="1"/>
    <col min="9" max="10" width="4.7109375" style="0" customWidth="1"/>
    <col min="11" max="11" width="3.00390625" style="0" customWidth="1"/>
    <col min="12" max="13" width="4.7109375" style="0" customWidth="1"/>
    <col min="14" max="14" width="3.00390625" style="0" customWidth="1"/>
    <col min="15" max="16" width="4.7109375" style="0" customWidth="1"/>
    <col min="17" max="17" width="4.140625" style="0" customWidth="1"/>
  </cols>
  <sheetData>
    <row r="1" spans="1:7" ht="26.25">
      <c r="A1" s="55" t="s">
        <v>37</v>
      </c>
      <c r="B1" s="55"/>
      <c r="C1" s="55"/>
      <c r="D1" s="55"/>
      <c r="E1" s="55"/>
      <c r="F1" s="55"/>
      <c r="G1" s="55"/>
    </row>
    <row r="3" spans="6:7" ht="18.75">
      <c r="F3" s="59" t="s">
        <v>38</v>
      </c>
      <c r="G3" s="59"/>
    </row>
    <row r="4" spans="6:16" ht="15">
      <c r="F4" s="27" t="s">
        <v>3</v>
      </c>
      <c r="G4" s="27" t="s">
        <v>17</v>
      </c>
      <c r="I4" s="56" t="s">
        <v>68</v>
      </c>
      <c r="J4" s="56"/>
      <c r="K4" s="56"/>
      <c r="L4" s="56"/>
      <c r="M4" s="56"/>
      <c r="N4" s="56"/>
      <c r="O4" s="56"/>
      <c r="P4" s="56"/>
    </row>
    <row r="5" spans="1:7" ht="15">
      <c r="A5" s="27" t="s">
        <v>27</v>
      </c>
      <c r="B5" s="27" t="s">
        <v>28</v>
      </c>
      <c r="C5" s="27" t="s">
        <v>29</v>
      </c>
      <c r="D5" s="27" t="s">
        <v>24</v>
      </c>
      <c r="F5" s="28">
        <v>0</v>
      </c>
      <c r="G5" s="31">
        <f aca="true" t="shared" si="0" ref="G5:G35">IF(F5&lt;=$G$38,BINOMDIST(F5,$G$38,$G$39,FALSE),"")</f>
        <v>6.103515625000003E-05</v>
      </c>
    </row>
    <row r="6" spans="1:21" ht="15">
      <c r="A6" s="28">
        <v>1</v>
      </c>
      <c r="B6" s="28">
        <v>20</v>
      </c>
      <c r="C6" s="28">
        <v>40</v>
      </c>
      <c r="D6" s="28">
        <f aca="true" t="shared" si="1" ref="D6:D19">IF(ISBLANK(B6),"",B6-C6)</f>
        <v>-20</v>
      </c>
      <c r="F6" s="28">
        <v>1</v>
      </c>
      <c r="G6" s="31">
        <f t="shared" si="0"/>
        <v>0.0008544921875000005</v>
      </c>
      <c r="I6" s="28">
        <v>20</v>
      </c>
      <c r="J6" s="28">
        <v>40</v>
      </c>
      <c r="L6" s="28">
        <v>133</v>
      </c>
      <c r="M6" s="28">
        <v>135</v>
      </c>
      <c r="O6" s="28">
        <v>133</v>
      </c>
      <c r="P6" s="28">
        <v>135</v>
      </c>
      <c r="U6" s="4" t="s">
        <v>46</v>
      </c>
    </row>
    <row r="7" spans="1:21" ht="15">
      <c r="A7" s="28">
        <v>2</v>
      </c>
      <c r="B7" s="28">
        <v>18</v>
      </c>
      <c r="C7" s="28">
        <v>25</v>
      </c>
      <c r="D7" s="28">
        <f t="shared" si="1"/>
        <v>-7</v>
      </c>
      <c r="F7" s="28">
        <v>2</v>
      </c>
      <c r="G7" s="31">
        <f t="shared" si="0"/>
        <v>0.0055541992187500035</v>
      </c>
      <c r="I7" s="28">
        <v>18</v>
      </c>
      <c r="J7" s="28">
        <v>25</v>
      </c>
      <c r="L7" s="28">
        <v>152</v>
      </c>
      <c r="M7" s="28">
        <v>160</v>
      </c>
      <c r="O7" s="28">
        <v>152</v>
      </c>
      <c r="P7" s="28">
        <v>160</v>
      </c>
      <c r="U7" s="4" t="s">
        <v>47</v>
      </c>
    </row>
    <row r="8" spans="1:21" ht="15">
      <c r="A8" s="28">
        <v>3</v>
      </c>
      <c r="B8" s="28">
        <v>24</v>
      </c>
      <c r="C8" s="28">
        <v>38</v>
      </c>
      <c r="D8" s="28">
        <f t="shared" si="1"/>
        <v>-14</v>
      </c>
      <c r="F8" s="28">
        <v>3</v>
      </c>
      <c r="G8" s="31">
        <f t="shared" si="0"/>
        <v>0.022216796875</v>
      </c>
      <c r="I8" s="28">
        <v>24</v>
      </c>
      <c r="J8" s="28">
        <v>38</v>
      </c>
      <c r="L8" s="28">
        <v>169</v>
      </c>
      <c r="M8" s="28">
        <v>180</v>
      </c>
      <c r="O8" s="28">
        <v>169</v>
      </c>
      <c r="P8" s="28">
        <v>180</v>
      </c>
      <c r="U8" s="4" t="s">
        <v>48</v>
      </c>
    </row>
    <row r="9" spans="1:16" ht="15">
      <c r="A9" s="28">
        <v>4</v>
      </c>
      <c r="B9" s="28">
        <v>14</v>
      </c>
      <c r="C9" s="28">
        <v>27</v>
      </c>
      <c r="D9" s="28">
        <f t="shared" si="1"/>
        <v>-13</v>
      </c>
      <c r="F9" s="28">
        <v>4</v>
      </c>
      <c r="G9" s="31">
        <f t="shared" si="0"/>
        <v>0.06109619140625</v>
      </c>
      <c r="I9" s="28">
        <v>14</v>
      </c>
      <c r="J9" s="28">
        <v>27</v>
      </c>
      <c r="L9" s="28">
        <v>156</v>
      </c>
      <c r="M9" s="28">
        <v>154</v>
      </c>
      <c r="O9" s="28">
        <v>156</v>
      </c>
      <c r="P9" s="28">
        <v>154</v>
      </c>
    </row>
    <row r="10" spans="1:16" ht="15">
      <c r="A10" s="28">
        <v>5</v>
      </c>
      <c r="B10" s="28">
        <v>5</v>
      </c>
      <c r="C10" s="28">
        <v>31</v>
      </c>
      <c r="D10" s="28">
        <f t="shared" si="1"/>
        <v>-26</v>
      </c>
      <c r="F10" s="28">
        <v>5</v>
      </c>
      <c r="G10" s="31">
        <f t="shared" si="0"/>
        <v>0.1221923828125</v>
      </c>
      <c r="I10" s="28">
        <v>5</v>
      </c>
      <c r="J10" s="28">
        <v>31</v>
      </c>
      <c r="L10" s="28">
        <v>178</v>
      </c>
      <c r="M10" s="28">
        <v>185</v>
      </c>
      <c r="O10" s="28">
        <v>178</v>
      </c>
      <c r="P10" s="28">
        <v>185</v>
      </c>
    </row>
    <row r="11" spans="1:16" ht="15">
      <c r="A11" s="28">
        <v>6</v>
      </c>
      <c r="B11" s="28">
        <v>26</v>
      </c>
      <c r="C11" s="28">
        <v>21</v>
      </c>
      <c r="D11" s="28">
        <f t="shared" si="1"/>
        <v>5</v>
      </c>
      <c r="F11" s="28">
        <v>6</v>
      </c>
      <c r="G11" s="31">
        <f t="shared" si="0"/>
        <v>0.18328857421875008</v>
      </c>
      <c r="I11" s="28">
        <v>26</v>
      </c>
      <c r="J11" s="28">
        <v>21</v>
      </c>
      <c r="L11" s="28">
        <v>220</v>
      </c>
      <c r="M11" s="28">
        <v>226</v>
      </c>
      <c r="O11" s="28">
        <v>220</v>
      </c>
      <c r="P11" s="28">
        <v>226</v>
      </c>
    </row>
    <row r="12" spans="1:16" ht="15">
      <c r="A12" s="28">
        <v>7</v>
      </c>
      <c r="B12" s="28">
        <v>15</v>
      </c>
      <c r="C12" s="28">
        <v>32</v>
      </c>
      <c r="D12" s="28">
        <f t="shared" si="1"/>
        <v>-17</v>
      </c>
      <c r="F12" s="28">
        <v>7</v>
      </c>
      <c r="G12" s="31">
        <f t="shared" si="0"/>
        <v>0.2094726562500001</v>
      </c>
      <c r="I12" s="28">
        <v>15</v>
      </c>
      <c r="J12" s="28">
        <v>32</v>
      </c>
      <c r="L12" s="28">
        <v>145</v>
      </c>
      <c r="M12" s="28">
        <v>150</v>
      </c>
      <c r="O12" s="28">
        <v>145</v>
      </c>
      <c r="P12" s="28">
        <v>150</v>
      </c>
    </row>
    <row r="13" spans="1:16" ht="15">
      <c r="A13" s="28">
        <v>8</v>
      </c>
      <c r="B13" s="28">
        <v>29</v>
      </c>
      <c r="C13" s="28">
        <v>38</v>
      </c>
      <c r="D13" s="28">
        <f t="shared" si="1"/>
        <v>-9</v>
      </c>
      <c r="F13" s="28">
        <v>8</v>
      </c>
      <c r="G13" s="31">
        <f t="shared" si="0"/>
        <v>0.18328857421875008</v>
      </c>
      <c r="I13" s="28">
        <v>29</v>
      </c>
      <c r="J13" s="28">
        <v>38</v>
      </c>
      <c r="L13" s="28">
        <v>138</v>
      </c>
      <c r="M13" s="28">
        <v>140</v>
      </c>
      <c r="O13" s="28">
        <v>138</v>
      </c>
      <c r="P13" s="28">
        <v>140</v>
      </c>
    </row>
    <row r="14" spans="1:16" ht="15">
      <c r="A14" s="28">
        <v>9</v>
      </c>
      <c r="B14" s="28">
        <v>15</v>
      </c>
      <c r="C14" s="28">
        <v>25</v>
      </c>
      <c r="D14" s="28">
        <f t="shared" si="1"/>
        <v>-10</v>
      </c>
      <c r="F14" s="28">
        <v>9</v>
      </c>
      <c r="G14" s="31">
        <f t="shared" si="0"/>
        <v>0.1221923828125</v>
      </c>
      <c r="I14" s="28">
        <v>15</v>
      </c>
      <c r="J14" s="28">
        <v>25</v>
      </c>
      <c r="L14" s="28">
        <v>121</v>
      </c>
      <c r="M14" s="28">
        <v>125</v>
      </c>
      <c r="O14" s="28">
        <v>121</v>
      </c>
      <c r="P14" s="28">
        <v>125</v>
      </c>
    </row>
    <row r="15" spans="1:16" ht="15">
      <c r="A15" s="28">
        <v>10</v>
      </c>
      <c r="B15" s="28">
        <v>9</v>
      </c>
      <c r="C15" s="28">
        <v>18</v>
      </c>
      <c r="D15" s="28">
        <f t="shared" si="1"/>
        <v>-9</v>
      </c>
      <c r="F15" s="28">
        <v>10</v>
      </c>
      <c r="G15" s="31">
        <f t="shared" si="0"/>
        <v>0.06109619140625</v>
      </c>
      <c r="I15" s="28">
        <v>9</v>
      </c>
      <c r="J15" s="28">
        <v>18</v>
      </c>
      <c r="L15" s="28">
        <v>144</v>
      </c>
      <c r="M15" s="28">
        <v>140</v>
      </c>
      <c r="O15" s="28">
        <v>144</v>
      </c>
      <c r="P15" s="28">
        <v>140</v>
      </c>
    </row>
    <row r="16" spans="1:16" ht="15">
      <c r="A16" s="28">
        <v>11</v>
      </c>
      <c r="B16" s="28">
        <v>25</v>
      </c>
      <c r="C16" s="28">
        <v>32</v>
      </c>
      <c r="D16" s="28">
        <f t="shared" si="1"/>
        <v>-7</v>
      </c>
      <c r="F16" s="28">
        <v>11</v>
      </c>
      <c r="G16" s="31">
        <f t="shared" si="0"/>
        <v>0.022216796875</v>
      </c>
      <c r="I16" s="28">
        <v>25</v>
      </c>
      <c r="J16" s="28">
        <v>32</v>
      </c>
      <c r="L16" s="28">
        <v>106</v>
      </c>
      <c r="M16" s="28">
        <v>108</v>
      </c>
      <c r="O16" s="28">
        <v>106</v>
      </c>
      <c r="P16" s="28">
        <v>108</v>
      </c>
    </row>
    <row r="17" spans="1:16" ht="15">
      <c r="A17" s="28">
        <v>12</v>
      </c>
      <c r="B17" s="28">
        <v>31</v>
      </c>
      <c r="C17" s="28">
        <v>28</v>
      </c>
      <c r="D17" s="28">
        <f t="shared" si="1"/>
        <v>3</v>
      </c>
      <c r="F17" s="28">
        <v>12</v>
      </c>
      <c r="G17" s="31">
        <f t="shared" si="0"/>
        <v>0.0055541992187500035</v>
      </c>
      <c r="I17" s="28">
        <v>31</v>
      </c>
      <c r="J17" s="28">
        <v>28</v>
      </c>
      <c r="L17" s="28">
        <v>182</v>
      </c>
      <c r="M17" s="28">
        <v>175</v>
      </c>
      <c r="O17" s="28">
        <v>182</v>
      </c>
      <c r="P17" s="28">
        <v>175</v>
      </c>
    </row>
    <row r="18" spans="1:16" ht="15">
      <c r="A18" s="28">
        <v>13</v>
      </c>
      <c r="B18" s="28">
        <v>35</v>
      </c>
      <c r="C18" s="28">
        <v>33</v>
      </c>
      <c r="D18" s="28">
        <f t="shared" si="1"/>
        <v>2</v>
      </c>
      <c r="F18" s="28">
        <v>13</v>
      </c>
      <c r="G18" s="31">
        <f t="shared" si="0"/>
        <v>0.0008544921875000005</v>
      </c>
      <c r="I18" s="28">
        <v>35</v>
      </c>
      <c r="J18" s="28">
        <v>33</v>
      </c>
      <c r="L18" s="28">
        <v>122</v>
      </c>
      <c r="M18" s="28">
        <v>120</v>
      </c>
      <c r="O18" s="28">
        <v>122</v>
      </c>
      <c r="P18" s="28">
        <v>120</v>
      </c>
    </row>
    <row r="19" spans="1:16" ht="15">
      <c r="A19" s="28">
        <v>14</v>
      </c>
      <c r="B19" s="28">
        <v>12</v>
      </c>
      <c r="C19" s="28">
        <v>29</v>
      </c>
      <c r="D19" s="28">
        <f t="shared" si="1"/>
        <v>-17</v>
      </c>
      <c r="F19" s="28">
        <v>14</v>
      </c>
      <c r="G19" s="31">
        <f t="shared" si="0"/>
        <v>6.103515625000003E-05</v>
      </c>
      <c r="I19" s="28">
        <v>12</v>
      </c>
      <c r="J19" s="28">
        <v>29</v>
      </c>
      <c r="L19" s="28">
        <v>110</v>
      </c>
      <c r="M19" s="28">
        <v>114</v>
      </c>
      <c r="O19" s="28">
        <v>110</v>
      </c>
      <c r="P19" s="28">
        <v>114</v>
      </c>
    </row>
    <row r="20" spans="1:16" ht="15">
      <c r="A20" s="28">
        <v>15</v>
      </c>
      <c r="B20" s="28"/>
      <c r="C20" s="28"/>
      <c r="D20" s="28">
        <f>IF(ISBLANK(B20),"",B20-C20)</f>
      </c>
      <c r="F20" s="28">
        <v>15</v>
      </c>
      <c r="G20" s="31">
        <f t="shared" si="0"/>
      </c>
      <c r="L20" s="28">
        <v>130</v>
      </c>
      <c r="M20" s="28">
        <v>134</v>
      </c>
      <c r="O20" s="28">
        <v>130</v>
      </c>
      <c r="P20" s="28">
        <v>134</v>
      </c>
    </row>
    <row r="21" spans="1:16" ht="15">
      <c r="A21" s="28">
        <v>16</v>
      </c>
      <c r="B21" s="28"/>
      <c r="C21" s="28"/>
      <c r="D21" s="28">
        <f aca="true" t="shared" si="2" ref="D21:D35">IF(ISBLANK(B21),"",B21-C21)</f>
      </c>
      <c r="F21" s="28">
        <v>16</v>
      </c>
      <c r="G21" s="31">
        <f t="shared" si="0"/>
      </c>
      <c r="L21" s="34">
        <v>165</v>
      </c>
      <c r="M21" s="34">
        <v>165</v>
      </c>
      <c r="O21" s="28">
        <v>218</v>
      </c>
      <c r="P21" s="28">
        <v>225</v>
      </c>
    </row>
    <row r="22" spans="1:16" ht="15">
      <c r="A22" s="28">
        <v>17</v>
      </c>
      <c r="B22" s="28"/>
      <c r="C22" s="28"/>
      <c r="D22" s="28">
        <f t="shared" si="2"/>
      </c>
      <c r="F22" s="28">
        <v>17</v>
      </c>
      <c r="G22" s="31">
        <f t="shared" si="0"/>
      </c>
      <c r="L22" s="28">
        <v>218</v>
      </c>
      <c r="M22" s="28">
        <v>225</v>
      </c>
      <c r="O22" s="28">
        <v>148</v>
      </c>
      <c r="P22" s="28">
        <v>143</v>
      </c>
    </row>
    <row r="23" spans="1:16" ht="15">
      <c r="A23" s="28">
        <v>18</v>
      </c>
      <c r="B23" s="28"/>
      <c r="C23" s="28"/>
      <c r="D23" s="28">
        <f t="shared" si="2"/>
      </c>
      <c r="F23" s="28">
        <v>18</v>
      </c>
      <c r="G23" s="31">
        <f t="shared" si="0"/>
      </c>
      <c r="L23" s="34">
        <v>140</v>
      </c>
      <c r="M23" s="34">
        <v>140</v>
      </c>
      <c r="O23" s="28">
        <v>98</v>
      </c>
      <c r="P23" s="28">
        <v>102</v>
      </c>
    </row>
    <row r="24" spans="1:16" ht="15">
      <c r="A24" s="28">
        <v>19</v>
      </c>
      <c r="B24" s="28"/>
      <c r="C24" s="28"/>
      <c r="D24" s="28">
        <f t="shared" si="2"/>
      </c>
      <c r="F24" s="28">
        <v>19</v>
      </c>
      <c r="G24" s="31">
        <f t="shared" si="0"/>
      </c>
      <c r="L24" s="28">
        <v>148</v>
      </c>
      <c r="M24" s="28">
        <v>143</v>
      </c>
      <c r="O24" s="28">
        <v>142</v>
      </c>
      <c r="P24" s="28">
        <v>138</v>
      </c>
    </row>
    <row r="25" spans="1:16" ht="15">
      <c r="A25" s="28">
        <v>20</v>
      </c>
      <c r="B25" s="28"/>
      <c r="C25" s="28"/>
      <c r="D25" s="28">
        <f t="shared" si="2"/>
      </c>
      <c r="F25" s="28">
        <v>20</v>
      </c>
      <c r="G25" s="31">
        <f t="shared" si="0"/>
      </c>
      <c r="L25" s="28">
        <v>98</v>
      </c>
      <c r="M25" s="28">
        <v>102</v>
      </c>
      <c r="O25" s="28">
        <v>170</v>
      </c>
      <c r="P25" s="28">
        <v>182</v>
      </c>
    </row>
    <row r="26" spans="1:16" ht="15">
      <c r="A26" s="28">
        <v>21</v>
      </c>
      <c r="B26" s="28"/>
      <c r="C26" s="28"/>
      <c r="D26" s="28">
        <f t="shared" si="2"/>
      </c>
      <c r="F26" s="28">
        <v>21</v>
      </c>
      <c r="G26" s="31">
        <f t="shared" si="0"/>
      </c>
      <c r="L26" s="28">
        <v>142</v>
      </c>
      <c r="M26" s="28">
        <v>138</v>
      </c>
      <c r="O26" s="28">
        <v>108</v>
      </c>
      <c r="P26" s="28">
        <v>112</v>
      </c>
    </row>
    <row r="27" spans="1:16" ht="15">
      <c r="A27" s="28">
        <v>22</v>
      </c>
      <c r="B27" s="28"/>
      <c r="C27" s="28"/>
      <c r="D27" s="28">
        <f t="shared" si="2"/>
      </c>
      <c r="F27" s="28">
        <v>22</v>
      </c>
      <c r="G27" s="31">
        <f t="shared" si="0"/>
      </c>
      <c r="L27" s="28">
        <v>170</v>
      </c>
      <c r="M27" s="28">
        <v>182</v>
      </c>
      <c r="O27" s="28">
        <v>158</v>
      </c>
      <c r="P27" s="28">
        <v>160</v>
      </c>
    </row>
    <row r="28" spans="1:16" ht="15">
      <c r="A28" s="28">
        <v>23</v>
      </c>
      <c r="B28" s="28"/>
      <c r="C28" s="28"/>
      <c r="D28" s="28">
        <f t="shared" si="2"/>
      </c>
      <c r="F28" s="28">
        <v>23</v>
      </c>
      <c r="G28" s="31">
        <f t="shared" si="0"/>
      </c>
      <c r="L28" s="28">
        <v>108</v>
      </c>
      <c r="M28" s="28">
        <v>112</v>
      </c>
      <c r="O28" s="28">
        <v>106</v>
      </c>
      <c r="P28" s="28">
        <v>105</v>
      </c>
    </row>
    <row r="29" spans="1:16" ht="15">
      <c r="A29" s="28">
        <v>24</v>
      </c>
      <c r="B29" s="28"/>
      <c r="C29" s="28"/>
      <c r="D29" s="28">
        <f t="shared" si="2"/>
      </c>
      <c r="F29" s="28">
        <v>24</v>
      </c>
      <c r="G29" s="31">
        <f t="shared" si="0"/>
      </c>
      <c r="L29" s="28">
        <v>158</v>
      </c>
      <c r="M29" s="28">
        <v>160</v>
      </c>
      <c r="O29" s="28">
        <v>160</v>
      </c>
      <c r="P29" s="28">
        <v>166</v>
      </c>
    </row>
    <row r="30" spans="1:16" ht="15">
      <c r="A30" s="28">
        <v>25</v>
      </c>
      <c r="B30" s="28"/>
      <c r="C30" s="28"/>
      <c r="D30" s="28">
        <f t="shared" si="2"/>
      </c>
      <c r="F30" s="28">
        <v>25</v>
      </c>
      <c r="G30" s="31">
        <f t="shared" si="0"/>
      </c>
      <c r="L30" s="28">
        <v>106</v>
      </c>
      <c r="M30" s="28">
        <v>105</v>
      </c>
      <c r="O30" s="28">
        <v>122</v>
      </c>
      <c r="P30" s="28">
        <v>125</v>
      </c>
    </row>
    <row r="31" spans="1:16" ht="15">
      <c r="A31" s="28">
        <v>26</v>
      </c>
      <c r="B31" s="28"/>
      <c r="C31" s="28"/>
      <c r="D31" s="28">
        <f t="shared" si="2"/>
      </c>
      <c r="F31" s="28">
        <v>26</v>
      </c>
      <c r="G31" s="31">
        <f t="shared" si="0"/>
      </c>
      <c r="L31" s="28">
        <v>160</v>
      </c>
      <c r="M31" s="28">
        <v>166</v>
      </c>
      <c r="O31" s="28">
        <v>146</v>
      </c>
      <c r="P31" s="28">
        <v>155</v>
      </c>
    </row>
    <row r="32" spans="1:16" ht="15">
      <c r="A32" s="28">
        <v>27</v>
      </c>
      <c r="B32" s="28"/>
      <c r="C32" s="28"/>
      <c r="D32" s="28">
        <f t="shared" si="2"/>
      </c>
      <c r="F32" s="28">
        <v>27</v>
      </c>
      <c r="G32" s="31">
        <f t="shared" si="0"/>
      </c>
      <c r="L32" s="28">
        <v>122</v>
      </c>
      <c r="M32" s="28">
        <v>125</v>
      </c>
      <c r="O32" s="28">
        <v>112</v>
      </c>
      <c r="P32" s="28">
        <v>115</v>
      </c>
    </row>
    <row r="33" spans="1:16" ht="15">
      <c r="A33" s="28">
        <v>28</v>
      </c>
      <c r="B33" s="28"/>
      <c r="C33" s="28"/>
      <c r="D33" s="28">
        <f t="shared" si="2"/>
      </c>
      <c r="F33" s="28">
        <v>28</v>
      </c>
      <c r="G33" s="31">
        <f t="shared" si="0"/>
      </c>
      <c r="L33" s="28">
        <v>146</v>
      </c>
      <c r="M33" s="28">
        <v>155</v>
      </c>
      <c r="O33" s="28">
        <v>145</v>
      </c>
      <c r="P33" s="28">
        <v>144</v>
      </c>
    </row>
    <row r="34" spans="1:13" ht="15">
      <c r="A34" s="28">
        <v>29</v>
      </c>
      <c r="B34" s="28"/>
      <c r="C34" s="28"/>
      <c r="D34" s="28">
        <f t="shared" si="2"/>
      </c>
      <c r="F34" s="28">
        <v>29</v>
      </c>
      <c r="G34" s="31">
        <f t="shared" si="0"/>
      </c>
      <c r="L34" s="28">
        <v>112</v>
      </c>
      <c r="M34" s="28">
        <v>115</v>
      </c>
    </row>
    <row r="35" spans="1:13" ht="15">
      <c r="A35" s="28">
        <v>30</v>
      </c>
      <c r="B35" s="28"/>
      <c r="C35" s="28"/>
      <c r="D35" s="28">
        <f t="shared" si="2"/>
      </c>
      <c r="F35" s="28">
        <v>30</v>
      </c>
      <c r="G35" s="31">
        <f t="shared" si="0"/>
      </c>
      <c r="L35" s="28">
        <v>145</v>
      </c>
      <c r="M35" s="28">
        <v>144</v>
      </c>
    </row>
    <row r="36" spans="6:7" ht="15">
      <c r="F36" s="32" t="s">
        <v>30</v>
      </c>
      <c r="G36" s="33">
        <f>SUM(G5:G35)</f>
        <v>1.0000000000000004</v>
      </c>
    </row>
    <row r="38" spans="3:7" ht="15">
      <c r="C38" s="26" t="s">
        <v>22</v>
      </c>
      <c r="D38" s="4">
        <f>COUNTIF(D6:D35,"&lt;0")</f>
        <v>11</v>
      </c>
      <c r="F38" s="23" t="s">
        <v>1</v>
      </c>
      <c r="G38" s="4">
        <f>COUNT(B6:B35)</f>
        <v>14</v>
      </c>
    </row>
    <row r="39" spans="3:7" ht="15">
      <c r="C39" s="26" t="s">
        <v>23</v>
      </c>
      <c r="D39" s="4">
        <f>COUNTIF(D6:D35,"&gt;0")</f>
        <v>3</v>
      </c>
      <c r="F39" s="23" t="s">
        <v>18</v>
      </c>
      <c r="G39" s="4">
        <f>1/2</f>
        <v>0.5</v>
      </c>
    </row>
    <row r="40" spans="3:4" ht="15">
      <c r="C40" s="26" t="s">
        <v>21</v>
      </c>
      <c r="D40" s="4">
        <f>D38+D39</f>
        <v>14</v>
      </c>
    </row>
    <row r="41" ht="15">
      <c r="C41" s="26"/>
    </row>
    <row r="42" spans="1:4" ht="15">
      <c r="A42" s="57" t="s">
        <v>25</v>
      </c>
      <c r="B42" s="57"/>
      <c r="C42" s="26" t="str">
        <f>"Proba(X&lt;="&amp;MIN(D38,D39)&amp;")"</f>
        <v>Proba(X&lt;=3)</v>
      </c>
      <c r="D42" s="47">
        <f>SUMIF(F5:F35,"&lt;="&amp;MIN(D38,D39),G5:G35)</f>
        <v>0.028686523437500003</v>
      </c>
    </row>
    <row r="43" spans="1:4" ht="15">
      <c r="A43" s="57"/>
      <c r="B43" s="57"/>
      <c r="C43" s="26" t="str">
        <f>"Proba(X&gt;="&amp;MAX(D38,D39)&amp;")"</f>
        <v>Proba(X&gt;=11)</v>
      </c>
      <c r="D43" s="47">
        <f>SUMIF(F5:F35,"&gt;="&amp;MAX(D38,D39),G5:G35)</f>
        <v>0.028686523437500003</v>
      </c>
    </row>
    <row r="45" spans="1:4" ht="15">
      <c r="A45" s="58" t="s">
        <v>26</v>
      </c>
      <c r="B45" s="58"/>
      <c r="C45" s="26" t="str">
        <f>"P("&amp;MIN(D38:D39)&amp;"&lt;X&lt;"&amp;MAX(D38:D39)&amp;")"</f>
        <v>P(3&lt;X&lt;11)</v>
      </c>
      <c r="D45" s="47">
        <f>D42+D43</f>
        <v>0.05737304687500001</v>
      </c>
    </row>
  </sheetData>
  <sheetProtection/>
  <mergeCells count="5">
    <mergeCell ref="I4:P4"/>
    <mergeCell ref="A42:B43"/>
    <mergeCell ref="A45:B45"/>
    <mergeCell ref="A1:G1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R29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1" width="2.57421875" style="6" bestFit="1" customWidth="1"/>
    <col min="2" max="2" width="3.28125" style="6" bestFit="1" customWidth="1"/>
    <col min="3" max="18" width="5.57421875" style="6" bestFit="1" customWidth="1"/>
    <col min="19" max="16384" width="11.421875" style="6" customWidth="1"/>
  </cols>
  <sheetData>
    <row r="1" spans="1:18" ht="23.25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ht="15">
      <c r="A2" s="7"/>
    </row>
    <row r="3" ht="18">
      <c r="A3" s="7" t="s">
        <v>12</v>
      </c>
    </row>
    <row r="4" ht="15">
      <c r="A4" s="7" t="s">
        <v>10</v>
      </c>
    </row>
    <row r="5" ht="15">
      <c r="A5" s="7" t="s">
        <v>11</v>
      </c>
    </row>
    <row r="7" ht="15">
      <c r="C7" s="8" t="s">
        <v>3</v>
      </c>
    </row>
    <row r="8" spans="3:18" ht="15">
      <c r="C8" s="8">
        <v>0</v>
      </c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</row>
    <row r="9" spans="1:18" ht="15">
      <c r="A9" s="9" t="s">
        <v>1</v>
      </c>
      <c r="B9" s="10">
        <v>5</v>
      </c>
      <c r="C9" s="11">
        <v>0.031</v>
      </c>
      <c r="D9" s="11">
        <v>0.188</v>
      </c>
      <c r="E9" s="11">
        <v>0.5</v>
      </c>
      <c r="F9" s="11">
        <v>0.812</v>
      </c>
      <c r="G9" s="11">
        <v>0.969</v>
      </c>
      <c r="H9" s="11" t="s">
        <v>5</v>
      </c>
      <c r="I9" s="11" t="s">
        <v>9</v>
      </c>
      <c r="J9" s="11" t="s">
        <v>9</v>
      </c>
      <c r="K9" s="11" t="s">
        <v>9</v>
      </c>
      <c r="L9" s="11" t="s">
        <v>9</v>
      </c>
      <c r="M9" s="11" t="s">
        <v>9</v>
      </c>
      <c r="N9" s="11" t="s">
        <v>9</v>
      </c>
      <c r="O9" s="11" t="s">
        <v>9</v>
      </c>
      <c r="P9" s="11" t="s">
        <v>9</v>
      </c>
      <c r="Q9" s="11" t="s">
        <v>9</v>
      </c>
      <c r="R9" s="11" t="s">
        <v>9</v>
      </c>
    </row>
    <row r="10" spans="2:18" ht="15">
      <c r="B10" s="10">
        <v>6</v>
      </c>
      <c r="C10" s="11">
        <v>0.016</v>
      </c>
      <c r="D10" s="11">
        <v>0.109</v>
      </c>
      <c r="E10" s="11">
        <v>0.344</v>
      </c>
      <c r="F10" s="11">
        <v>0.656</v>
      </c>
      <c r="G10" s="11">
        <v>0.891</v>
      </c>
      <c r="H10" s="11">
        <v>0.984</v>
      </c>
      <c r="I10" s="11" t="s">
        <v>5</v>
      </c>
      <c r="J10" s="11" t="s">
        <v>9</v>
      </c>
      <c r="K10" s="11" t="s">
        <v>9</v>
      </c>
      <c r="L10" s="11" t="s">
        <v>9</v>
      </c>
      <c r="M10" s="11" t="s">
        <v>9</v>
      </c>
      <c r="N10" s="11" t="s">
        <v>9</v>
      </c>
      <c r="O10" s="11" t="s">
        <v>9</v>
      </c>
      <c r="P10" s="11" t="s">
        <v>9</v>
      </c>
      <c r="Q10" s="11" t="s">
        <v>9</v>
      </c>
      <c r="R10" s="11" t="s">
        <v>9</v>
      </c>
    </row>
    <row r="11" spans="2:18" ht="15">
      <c r="B11" s="10">
        <v>7</v>
      </c>
      <c r="C11" s="11">
        <v>0.008</v>
      </c>
      <c r="D11" s="11">
        <v>0.062</v>
      </c>
      <c r="E11" s="11">
        <v>0.227</v>
      </c>
      <c r="F11" s="11">
        <v>0.5</v>
      </c>
      <c r="G11" s="11">
        <v>0.773</v>
      </c>
      <c r="H11" s="11">
        <v>0.938</v>
      </c>
      <c r="I11" s="11">
        <v>0.992</v>
      </c>
      <c r="J11" s="11" t="s">
        <v>5</v>
      </c>
      <c r="K11" s="11" t="s">
        <v>9</v>
      </c>
      <c r="L11" s="11" t="s">
        <v>9</v>
      </c>
      <c r="M11" s="11" t="s">
        <v>9</v>
      </c>
      <c r="N11" s="11" t="s">
        <v>9</v>
      </c>
      <c r="O11" s="11" t="s">
        <v>9</v>
      </c>
      <c r="P11" s="11" t="s">
        <v>9</v>
      </c>
      <c r="Q11" s="11" t="s">
        <v>9</v>
      </c>
      <c r="R11" s="11" t="s">
        <v>9</v>
      </c>
    </row>
    <row r="12" spans="2:18" ht="15">
      <c r="B12" s="10">
        <v>8</v>
      </c>
      <c r="C12" s="11">
        <v>0.004</v>
      </c>
      <c r="D12" s="11">
        <v>0.035</v>
      </c>
      <c r="E12" s="11">
        <v>0.145</v>
      </c>
      <c r="F12" s="11">
        <v>0.363</v>
      </c>
      <c r="G12" s="11">
        <v>0.637</v>
      </c>
      <c r="H12" s="11">
        <v>0.855</v>
      </c>
      <c r="I12" s="11">
        <v>0.965</v>
      </c>
      <c r="J12" s="11">
        <v>0.996</v>
      </c>
      <c r="K12" s="11" t="s">
        <v>5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</row>
    <row r="13" spans="2:18" ht="15">
      <c r="B13" s="10">
        <v>9</v>
      </c>
      <c r="C13" s="11">
        <v>0.002</v>
      </c>
      <c r="D13" s="11">
        <v>0.02</v>
      </c>
      <c r="E13" s="11">
        <v>0.09</v>
      </c>
      <c r="F13" s="11">
        <v>0.254</v>
      </c>
      <c r="G13" s="11">
        <v>0.5</v>
      </c>
      <c r="H13" s="11">
        <v>0.746</v>
      </c>
      <c r="I13" s="11">
        <v>0.91</v>
      </c>
      <c r="J13" s="11">
        <v>0.98</v>
      </c>
      <c r="K13" s="11">
        <v>0.998</v>
      </c>
      <c r="L13" s="11" t="s">
        <v>5</v>
      </c>
      <c r="M13" s="11" t="s">
        <v>9</v>
      </c>
      <c r="N13" s="11" t="s">
        <v>9</v>
      </c>
      <c r="O13" s="11" t="s">
        <v>9</v>
      </c>
      <c r="P13" s="11" t="s">
        <v>9</v>
      </c>
      <c r="Q13" s="11" t="s">
        <v>9</v>
      </c>
      <c r="R13" s="11" t="s">
        <v>9</v>
      </c>
    </row>
    <row r="14" spans="2:18" ht="15">
      <c r="B14" s="10">
        <v>10</v>
      </c>
      <c r="C14" s="11">
        <v>0.001</v>
      </c>
      <c r="D14" s="11">
        <v>0.011</v>
      </c>
      <c r="E14" s="11">
        <v>0.055</v>
      </c>
      <c r="F14" s="11">
        <v>0.172</v>
      </c>
      <c r="G14" s="11">
        <v>0.377</v>
      </c>
      <c r="H14" s="11">
        <v>0.623</v>
      </c>
      <c r="I14" s="11">
        <v>0.828</v>
      </c>
      <c r="J14" s="11">
        <v>0.945</v>
      </c>
      <c r="K14" s="11">
        <v>0.989</v>
      </c>
      <c r="L14" s="11">
        <v>0.999</v>
      </c>
      <c r="M14" s="11" t="s">
        <v>5</v>
      </c>
      <c r="N14" s="11" t="s">
        <v>9</v>
      </c>
      <c r="O14" s="11" t="s">
        <v>9</v>
      </c>
      <c r="P14" s="11" t="s">
        <v>9</v>
      </c>
      <c r="Q14" s="11" t="s">
        <v>9</v>
      </c>
      <c r="R14" s="11" t="s">
        <v>9</v>
      </c>
    </row>
    <row r="15" spans="2:18" ht="15">
      <c r="B15" s="10">
        <v>11</v>
      </c>
      <c r="C15" s="11" t="s">
        <v>9</v>
      </c>
      <c r="D15" s="11">
        <v>0.006</v>
      </c>
      <c r="E15" s="11">
        <v>0.033</v>
      </c>
      <c r="F15" s="11">
        <v>0.113</v>
      </c>
      <c r="G15" s="11">
        <v>0.274</v>
      </c>
      <c r="H15" s="11">
        <v>0.5</v>
      </c>
      <c r="I15" s="11">
        <v>0.726</v>
      </c>
      <c r="J15" s="11">
        <v>0.887</v>
      </c>
      <c r="K15" s="11">
        <v>0.967</v>
      </c>
      <c r="L15" s="11">
        <v>0.994</v>
      </c>
      <c r="M15" s="11" t="s">
        <v>5</v>
      </c>
      <c r="N15" s="11" t="s">
        <v>5</v>
      </c>
      <c r="O15" s="11" t="s">
        <v>9</v>
      </c>
      <c r="P15" s="11" t="s">
        <v>9</v>
      </c>
      <c r="Q15" s="11" t="s">
        <v>9</v>
      </c>
      <c r="R15" s="11" t="s">
        <v>9</v>
      </c>
    </row>
    <row r="16" spans="2:18" ht="15">
      <c r="B16" s="10">
        <v>12</v>
      </c>
      <c r="C16" s="11" t="s">
        <v>9</v>
      </c>
      <c r="D16" s="11">
        <v>0.003</v>
      </c>
      <c r="E16" s="11">
        <v>0.019</v>
      </c>
      <c r="F16" s="11">
        <v>0.073</v>
      </c>
      <c r="G16" s="11">
        <v>0.194</v>
      </c>
      <c r="H16" s="11">
        <v>0.387</v>
      </c>
      <c r="I16" s="11">
        <v>0.613</v>
      </c>
      <c r="J16" s="11">
        <v>0.806</v>
      </c>
      <c r="K16" s="11">
        <v>0.927</v>
      </c>
      <c r="L16" s="11">
        <v>0.981</v>
      </c>
      <c r="M16" s="11">
        <v>0.997</v>
      </c>
      <c r="N16" s="11" t="s">
        <v>5</v>
      </c>
      <c r="O16" s="11" t="s">
        <v>5</v>
      </c>
      <c r="P16" s="11" t="s">
        <v>9</v>
      </c>
      <c r="Q16" s="11" t="s">
        <v>9</v>
      </c>
      <c r="R16" s="11" t="s">
        <v>9</v>
      </c>
    </row>
    <row r="17" spans="2:18" ht="15">
      <c r="B17" s="10">
        <v>13</v>
      </c>
      <c r="C17" s="11" t="s">
        <v>9</v>
      </c>
      <c r="D17" s="11">
        <v>0.002</v>
      </c>
      <c r="E17" s="11">
        <v>0.011</v>
      </c>
      <c r="F17" s="11">
        <v>0.046</v>
      </c>
      <c r="G17" s="11">
        <v>0.133</v>
      </c>
      <c r="H17" s="11">
        <v>0.291</v>
      </c>
      <c r="I17" s="11">
        <v>0.5</v>
      </c>
      <c r="J17" s="11">
        <v>0.709</v>
      </c>
      <c r="K17" s="11">
        <v>0.867</v>
      </c>
      <c r="L17" s="11">
        <v>0.954</v>
      </c>
      <c r="M17" s="11">
        <v>0.989</v>
      </c>
      <c r="N17" s="11">
        <v>0.998</v>
      </c>
      <c r="O17" s="11" t="s">
        <v>5</v>
      </c>
      <c r="P17" s="11" t="s">
        <v>5</v>
      </c>
      <c r="Q17" s="11" t="s">
        <v>9</v>
      </c>
      <c r="R17" s="11" t="s">
        <v>9</v>
      </c>
    </row>
    <row r="18" spans="2:18" ht="15">
      <c r="B18" s="10">
        <v>14</v>
      </c>
      <c r="C18" s="11" t="s">
        <v>9</v>
      </c>
      <c r="D18" s="11">
        <v>0.001</v>
      </c>
      <c r="E18" s="11">
        <v>0.006</v>
      </c>
      <c r="F18" s="39">
        <v>0.029</v>
      </c>
      <c r="G18" s="11">
        <v>0.09</v>
      </c>
      <c r="H18" s="11">
        <v>0.212</v>
      </c>
      <c r="I18" s="11">
        <v>0.395</v>
      </c>
      <c r="J18" s="11">
        <v>0.605</v>
      </c>
      <c r="K18" s="11">
        <v>0.788</v>
      </c>
      <c r="L18" s="11">
        <v>0.91</v>
      </c>
      <c r="M18" s="11">
        <v>0.971</v>
      </c>
      <c r="N18" s="11">
        <v>0.994</v>
      </c>
      <c r="O18" s="11">
        <v>0.999</v>
      </c>
      <c r="P18" s="11" t="s">
        <v>5</v>
      </c>
      <c r="Q18" s="11" t="s">
        <v>5</v>
      </c>
      <c r="R18" s="11" t="s">
        <v>9</v>
      </c>
    </row>
    <row r="19" spans="2:18" ht="15">
      <c r="B19" s="10">
        <v>15</v>
      </c>
      <c r="C19" s="11" t="s">
        <v>9</v>
      </c>
      <c r="D19" s="11" t="s">
        <v>9</v>
      </c>
      <c r="E19" s="11">
        <v>0.004</v>
      </c>
      <c r="F19" s="11">
        <v>0.018</v>
      </c>
      <c r="G19" s="11">
        <v>0.059</v>
      </c>
      <c r="H19" s="11">
        <v>0.151</v>
      </c>
      <c r="I19" s="11">
        <v>0.304</v>
      </c>
      <c r="J19" s="11">
        <v>0.5</v>
      </c>
      <c r="K19" s="11">
        <v>0.696</v>
      </c>
      <c r="L19" s="11">
        <v>0.849</v>
      </c>
      <c r="M19" s="11">
        <v>0.941</v>
      </c>
      <c r="N19" s="11">
        <v>0.982</v>
      </c>
      <c r="O19" s="11">
        <v>0.996</v>
      </c>
      <c r="P19" s="11" t="s">
        <v>5</v>
      </c>
      <c r="Q19" s="11" t="s">
        <v>5</v>
      </c>
      <c r="R19" s="11" t="s">
        <v>5</v>
      </c>
    </row>
    <row r="20" spans="2:18" ht="15">
      <c r="B20" s="10">
        <v>16</v>
      </c>
      <c r="C20" s="11" t="s">
        <v>9</v>
      </c>
      <c r="D20" s="11" t="s">
        <v>9</v>
      </c>
      <c r="E20" s="11">
        <v>0.002</v>
      </c>
      <c r="F20" s="11">
        <v>0.011</v>
      </c>
      <c r="G20" s="11">
        <v>0.038</v>
      </c>
      <c r="H20" s="11">
        <v>0.105</v>
      </c>
      <c r="I20" s="11">
        <v>0.227</v>
      </c>
      <c r="J20" s="11">
        <v>0.402</v>
      </c>
      <c r="K20" s="11">
        <v>0.598</v>
      </c>
      <c r="L20" s="11">
        <v>0.773</v>
      </c>
      <c r="M20" s="11">
        <v>0.895</v>
      </c>
      <c r="N20" s="11">
        <v>0.962</v>
      </c>
      <c r="O20" s="11">
        <v>0.989</v>
      </c>
      <c r="P20" s="11">
        <v>0.998</v>
      </c>
      <c r="Q20" s="11" t="s">
        <v>5</v>
      </c>
      <c r="R20" s="11" t="s">
        <v>5</v>
      </c>
    </row>
    <row r="21" spans="2:18" ht="15">
      <c r="B21" s="10">
        <v>17</v>
      </c>
      <c r="C21" s="11" t="s">
        <v>9</v>
      </c>
      <c r="D21" s="11" t="s">
        <v>9</v>
      </c>
      <c r="E21" s="11">
        <v>0.001</v>
      </c>
      <c r="F21" s="11">
        <v>0.006</v>
      </c>
      <c r="G21" s="11">
        <v>0.025</v>
      </c>
      <c r="H21" s="11">
        <v>0.072</v>
      </c>
      <c r="I21" s="11">
        <v>0.166</v>
      </c>
      <c r="J21" s="11">
        <v>0.315</v>
      </c>
      <c r="K21" s="11">
        <v>0.5</v>
      </c>
      <c r="L21" s="11">
        <v>0.685</v>
      </c>
      <c r="M21" s="11">
        <v>0.834</v>
      </c>
      <c r="N21" s="11">
        <v>0.928</v>
      </c>
      <c r="O21" s="11">
        <v>0.975</v>
      </c>
      <c r="P21" s="11">
        <v>0.994</v>
      </c>
      <c r="Q21" s="11">
        <v>0.999</v>
      </c>
      <c r="R21" s="11" t="s">
        <v>5</v>
      </c>
    </row>
    <row r="22" spans="2:18" ht="15">
      <c r="B22" s="10">
        <v>18</v>
      </c>
      <c r="C22" s="11" t="s">
        <v>9</v>
      </c>
      <c r="D22" s="11" t="s">
        <v>9</v>
      </c>
      <c r="E22" s="11">
        <v>0.001</v>
      </c>
      <c r="F22" s="11">
        <v>0.004</v>
      </c>
      <c r="G22" s="11">
        <v>0.015</v>
      </c>
      <c r="H22" s="11">
        <v>0.048</v>
      </c>
      <c r="I22" s="11">
        <v>0.119</v>
      </c>
      <c r="J22" s="11">
        <v>0.24</v>
      </c>
      <c r="K22" s="11">
        <v>0.407</v>
      </c>
      <c r="L22" s="11">
        <v>0.593</v>
      </c>
      <c r="M22" s="11">
        <v>0.76</v>
      </c>
      <c r="N22" s="11">
        <v>0.881</v>
      </c>
      <c r="O22" s="11">
        <v>0.952</v>
      </c>
      <c r="P22" s="11">
        <v>0.985</v>
      </c>
      <c r="Q22" s="11">
        <v>0.996</v>
      </c>
      <c r="R22" s="11">
        <v>0.999</v>
      </c>
    </row>
    <row r="23" spans="2:18" ht="15">
      <c r="B23" s="10">
        <v>19</v>
      </c>
      <c r="C23" s="11" t="s">
        <v>9</v>
      </c>
      <c r="D23" s="11" t="s">
        <v>9</v>
      </c>
      <c r="E23" s="11" t="s">
        <v>9</v>
      </c>
      <c r="F23" s="11">
        <v>0.002</v>
      </c>
      <c r="G23" s="11">
        <v>0.01</v>
      </c>
      <c r="H23" s="11">
        <v>0.032</v>
      </c>
      <c r="I23" s="11">
        <v>0.084</v>
      </c>
      <c r="J23" s="11">
        <v>0.18</v>
      </c>
      <c r="K23" s="11">
        <v>0.324</v>
      </c>
      <c r="L23" s="11">
        <v>0.5</v>
      </c>
      <c r="M23" s="11">
        <v>0.676</v>
      </c>
      <c r="N23" s="11">
        <v>0.82</v>
      </c>
      <c r="O23" s="11">
        <v>0.916</v>
      </c>
      <c r="P23" s="11">
        <v>0.968</v>
      </c>
      <c r="Q23" s="11">
        <v>0.99</v>
      </c>
      <c r="R23" s="11">
        <v>0.998</v>
      </c>
    </row>
    <row r="24" spans="2:18" ht="15">
      <c r="B24" s="10">
        <v>20</v>
      </c>
      <c r="C24" s="11" t="s">
        <v>9</v>
      </c>
      <c r="D24" s="11" t="s">
        <v>9</v>
      </c>
      <c r="E24" s="11" t="s">
        <v>9</v>
      </c>
      <c r="F24" s="11">
        <v>0.001</v>
      </c>
      <c r="G24" s="11">
        <v>0.006</v>
      </c>
      <c r="H24" s="11">
        <v>0.021</v>
      </c>
      <c r="I24" s="11">
        <v>0.058</v>
      </c>
      <c r="J24" s="11">
        <v>0.132</v>
      </c>
      <c r="K24" s="11">
        <v>0.252</v>
      </c>
      <c r="L24" s="11">
        <v>0.412</v>
      </c>
      <c r="M24" s="11">
        <v>0.588</v>
      </c>
      <c r="N24" s="11">
        <v>0.748</v>
      </c>
      <c r="O24" s="11">
        <v>0.868</v>
      </c>
      <c r="P24" s="11">
        <v>0.942</v>
      </c>
      <c r="Q24" s="11">
        <v>0.979</v>
      </c>
      <c r="R24" s="11">
        <v>0.994</v>
      </c>
    </row>
    <row r="25" spans="2:18" ht="15">
      <c r="B25" s="10">
        <v>21</v>
      </c>
      <c r="C25" s="11" t="s">
        <v>9</v>
      </c>
      <c r="D25" s="11" t="s">
        <v>9</v>
      </c>
      <c r="E25" s="11" t="s">
        <v>9</v>
      </c>
      <c r="F25" s="11">
        <v>0.001</v>
      </c>
      <c r="G25" s="11">
        <v>0.004</v>
      </c>
      <c r="H25" s="11">
        <v>0.013</v>
      </c>
      <c r="I25" s="11">
        <v>0.039</v>
      </c>
      <c r="J25" s="11">
        <v>0.095</v>
      </c>
      <c r="K25" s="11">
        <v>0.192</v>
      </c>
      <c r="L25" s="11">
        <v>0.332</v>
      </c>
      <c r="M25" s="11">
        <v>0.5</v>
      </c>
      <c r="N25" s="11">
        <v>0.668</v>
      </c>
      <c r="O25" s="11">
        <v>0.808</v>
      </c>
      <c r="P25" s="11">
        <v>0.905</v>
      </c>
      <c r="Q25" s="11">
        <v>0.961</v>
      </c>
      <c r="R25" s="11">
        <v>0.987</v>
      </c>
    </row>
    <row r="26" spans="2:18" ht="15">
      <c r="B26" s="10">
        <v>22</v>
      </c>
      <c r="C26" s="11" t="s">
        <v>9</v>
      </c>
      <c r="D26" s="11" t="s">
        <v>9</v>
      </c>
      <c r="E26" s="11" t="s">
        <v>9</v>
      </c>
      <c r="F26" s="11" t="s">
        <v>9</v>
      </c>
      <c r="G26" s="11">
        <v>0.002</v>
      </c>
      <c r="H26" s="11">
        <v>0.008</v>
      </c>
      <c r="I26" s="11">
        <v>0.026</v>
      </c>
      <c r="J26" s="11">
        <v>0.067</v>
      </c>
      <c r="K26" s="11">
        <v>0.143</v>
      </c>
      <c r="L26" s="11">
        <v>0.262</v>
      </c>
      <c r="M26" s="11">
        <v>0.416</v>
      </c>
      <c r="N26" s="11">
        <v>0.584</v>
      </c>
      <c r="O26" s="11">
        <v>0.738</v>
      </c>
      <c r="P26" s="11">
        <v>0.857</v>
      </c>
      <c r="Q26" s="11">
        <v>0.933</v>
      </c>
      <c r="R26" s="11">
        <v>0.974</v>
      </c>
    </row>
    <row r="27" spans="2:18" ht="15">
      <c r="B27" s="10">
        <v>23</v>
      </c>
      <c r="C27" s="11" t="s">
        <v>9</v>
      </c>
      <c r="D27" s="11" t="s">
        <v>9</v>
      </c>
      <c r="E27" s="11" t="s">
        <v>9</v>
      </c>
      <c r="F27" s="11" t="s">
        <v>9</v>
      </c>
      <c r="G27" s="11">
        <v>0.001</v>
      </c>
      <c r="H27" s="11">
        <v>0.005</v>
      </c>
      <c r="I27" s="11">
        <v>0.017</v>
      </c>
      <c r="J27" s="11">
        <v>0.047</v>
      </c>
      <c r="K27" s="11">
        <v>0.105</v>
      </c>
      <c r="L27" s="11">
        <v>0.202</v>
      </c>
      <c r="M27" s="11">
        <v>0.339</v>
      </c>
      <c r="N27" s="11">
        <v>0.5</v>
      </c>
      <c r="O27" s="11">
        <v>0.661</v>
      </c>
      <c r="P27" s="11">
        <v>0.798</v>
      </c>
      <c r="Q27" s="11">
        <v>0.895</v>
      </c>
      <c r="R27" s="11">
        <v>0.953</v>
      </c>
    </row>
    <row r="28" spans="2:18" ht="15">
      <c r="B28" s="10">
        <v>24</v>
      </c>
      <c r="C28" s="11" t="s">
        <v>9</v>
      </c>
      <c r="D28" s="11" t="s">
        <v>9</v>
      </c>
      <c r="E28" s="11" t="s">
        <v>9</v>
      </c>
      <c r="F28" s="11" t="s">
        <v>9</v>
      </c>
      <c r="G28" s="11">
        <v>0.001</v>
      </c>
      <c r="H28" s="11">
        <v>0.003</v>
      </c>
      <c r="I28" s="11">
        <v>0.011</v>
      </c>
      <c r="J28" s="11">
        <v>0.032</v>
      </c>
      <c r="K28" s="11">
        <v>0.076</v>
      </c>
      <c r="L28" s="11">
        <v>0.154</v>
      </c>
      <c r="M28" s="11">
        <v>0.271</v>
      </c>
      <c r="N28" s="11">
        <v>0.419</v>
      </c>
      <c r="O28" s="11">
        <v>0.581</v>
      </c>
      <c r="P28" s="11">
        <v>0.729</v>
      </c>
      <c r="Q28" s="11">
        <v>0.846</v>
      </c>
      <c r="R28" s="11">
        <v>0.924</v>
      </c>
    </row>
    <row r="29" spans="2:18" ht="15">
      <c r="B29" s="10">
        <v>25</v>
      </c>
      <c r="C29" s="11" t="s">
        <v>9</v>
      </c>
      <c r="D29" s="11" t="s">
        <v>9</v>
      </c>
      <c r="E29" s="11" t="s">
        <v>9</v>
      </c>
      <c r="F29" s="11" t="s">
        <v>9</v>
      </c>
      <c r="G29" s="11" t="s">
        <v>9</v>
      </c>
      <c r="H29" s="11">
        <v>0.002</v>
      </c>
      <c r="I29" s="11">
        <v>0.007</v>
      </c>
      <c r="J29" s="11">
        <v>0.022</v>
      </c>
      <c r="K29" s="11">
        <v>0.054</v>
      </c>
      <c r="L29" s="11">
        <v>0.115</v>
      </c>
      <c r="M29" s="11">
        <v>0.212</v>
      </c>
      <c r="N29" s="11">
        <v>0.345</v>
      </c>
      <c r="O29" s="11">
        <v>0.5</v>
      </c>
      <c r="P29" s="11">
        <v>0.655</v>
      </c>
      <c r="Q29" s="11">
        <v>0.788</v>
      </c>
      <c r="R29" s="11">
        <v>0.885</v>
      </c>
    </row>
  </sheetData>
  <sheetProtection/>
  <mergeCells count="1">
    <mergeCell ref="A1:R1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N36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6" width="10.8515625" style="0" customWidth="1"/>
    <col min="7" max="7" width="3.28125" style="0" customWidth="1"/>
    <col min="8" max="11" width="10.8515625" style="0" customWidth="1"/>
    <col min="12" max="12" width="3.28125" style="0" customWidth="1"/>
    <col min="13" max="13" width="4.8515625" style="0" customWidth="1"/>
  </cols>
  <sheetData>
    <row r="1" spans="1:11" ht="26.2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3" spans="1:13" ht="15">
      <c r="A3" s="27" t="s">
        <v>27</v>
      </c>
      <c r="B3" s="27" t="s">
        <v>28</v>
      </c>
      <c r="C3" s="27" t="s">
        <v>29</v>
      </c>
      <c r="D3" s="27" t="s">
        <v>24</v>
      </c>
      <c r="E3" s="27" t="s">
        <v>31</v>
      </c>
      <c r="F3" s="27" t="s">
        <v>32</v>
      </c>
      <c r="H3" s="27" t="s">
        <v>24</v>
      </c>
      <c r="I3" s="27" t="s">
        <v>31</v>
      </c>
      <c r="J3" s="27" t="s">
        <v>32</v>
      </c>
      <c r="K3" s="27" t="s">
        <v>33</v>
      </c>
      <c r="M3" t="s">
        <v>46</v>
      </c>
    </row>
    <row r="4" spans="1:13" ht="15">
      <c r="A4" s="28">
        <v>1</v>
      </c>
      <c r="B4" s="28">
        <v>20</v>
      </c>
      <c r="C4" s="28">
        <v>40</v>
      </c>
      <c r="D4" s="28">
        <f aca="true" t="shared" si="0" ref="D4:D16">IF(ISBLANK(B4),"",B4-C4)</f>
        <v>-20</v>
      </c>
      <c r="E4" s="28">
        <f aca="true" t="shared" si="1" ref="E4:E28">IF(ISERROR(ABS(D4)),"",ABS(D4))</f>
        <v>20</v>
      </c>
      <c r="F4" s="28">
        <f aca="true" t="shared" si="2" ref="F4:F28">IF(ISERROR(RANK(E4,$E$4:$E$28,1)),"",RANK(E4,$E$4:$E$28,1))</f>
        <v>13</v>
      </c>
      <c r="H4" s="28">
        <v>2</v>
      </c>
      <c r="I4" s="28">
        <v>2</v>
      </c>
      <c r="J4" s="28">
        <v>1</v>
      </c>
      <c r="K4" s="30">
        <v>1</v>
      </c>
      <c r="M4" t="s">
        <v>49</v>
      </c>
    </row>
    <row r="5" spans="1:13" ht="15">
      <c r="A5" s="28">
        <v>2</v>
      </c>
      <c r="B5" s="28">
        <v>18</v>
      </c>
      <c r="C5" s="28">
        <v>25</v>
      </c>
      <c r="D5" s="28">
        <f t="shared" si="0"/>
        <v>-7</v>
      </c>
      <c r="E5" s="28">
        <f t="shared" si="1"/>
        <v>7</v>
      </c>
      <c r="F5" s="28">
        <f t="shared" si="2"/>
        <v>4</v>
      </c>
      <c r="H5" s="28">
        <v>3</v>
      </c>
      <c r="I5" s="28">
        <v>3</v>
      </c>
      <c r="J5" s="28">
        <v>2</v>
      </c>
      <c r="K5" s="30">
        <v>2</v>
      </c>
      <c r="M5" t="s">
        <v>50</v>
      </c>
    </row>
    <row r="6" spans="1:11" ht="15">
      <c r="A6" s="28">
        <v>3</v>
      </c>
      <c r="B6" s="28">
        <v>24</v>
      </c>
      <c r="C6" s="28">
        <v>38</v>
      </c>
      <c r="D6" s="28">
        <f t="shared" si="0"/>
        <v>-14</v>
      </c>
      <c r="E6" s="28">
        <f t="shared" si="1"/>
        <v>14</v>
      </c>
      <c r="F6" s="28">
        <f t="shared" si="2"/>
        <v>10</v>
      </c>
      <c r="H6" s="28">
        <v>5</v>
      </c>
      <c r="I6" s="28">
        <v>5</v>
      </c>
      <c r="J6" s="28">
        <v>3</v>
      </c>
      <c r="K6" s="30">
        <v>3</v>
      </c>
    </row>
    <row r="7" spans="1:13" ht="15">
      <c r="A7" s="28">
        <v>4</v>
      </c>
      <c r="B7" s="28">
        <v>14</v>
      </c>
      <c r="C7" s="28">
        <v>27</v>
      </c>
      <c r="D7" s="28">
        <f t="shared" si="0"/>
        <v>-13</v>
      </c>
      <c r="E7" s="28">
        <f t="shared" si="1"/>
        <v>13</v>
      </c>
      <c r="F7" s="28">
        <f t="shared" si="2"/>
        <v>9</v>
      </c>
      <c r="H7" s="28">
        <v>-7</v>
      </c>
      <c r="I7" s="28">
        <v>7</v>
      </c>
      <c r="J7" s="28">
        <v>4</v>
      </c>
      <c r="K7" s="30">
        <v>4.5</v>
      </c>
      <c r="M7" t="s">
        <v>51</v>
      </c>
    </row>
    <row r="8" spans="1:13" ht="15">
      <c r="A8" s="28">
        <v>5</v>
      </c>
      <c r="B8" s="28">
        <v>5</v>
      </c>
      <c r="C8" s="28">
        <v>31</v>
      </c>
      <c r="D8" s="28">
        <f t="shared" si="0"/>
        <v>-26</v>
      </c>
      <c r="E8" s="28">
        <f t="shared" si="1"/>
        <v>26</v>
      </c>
      <c r="F8" s="28">
        <f t="shared" si="2"/>
        <v>14</v>
      </c>
      <c r="H8" s="28">
        <v>-7</v>
      </c>
      <c r="I8" s="28">
        <v>7</v>
      </c>
      <c r="J8" s="28">
        <v>4</v>
      </c>
      <c r="K8" s="30">
        <v>4.5</v>
      </c>
      <c r="M8" t="s">
        <v>54</v>
      </c>
    </row>
    <row r="9" spans="1:11" ht="15">
      <c r="A9" s="28">
        <v>6</v>
      </c>
      <c r="B9" s="28">
        <v>26</v>
      </c>
      <c r="C9" s="28">
        <v>21</v>
      </c>
      <c r="D9" s="28">
        <f t="shared" si="0"/>
        <v>5</v>
      </c>
      <c r="E9" s="28">
        <f t="shared" si="1"/>
        <v>5</v>
      </c>
      <c r="F9" s="28">
        <f t="shared" si="2"/>
        <v>3</v>
      </c>
      <c r="H9" s="28">
        <v>-9</v>
      </c>
      <c r="I9" s="28">
        <v>9</v>
      </c>
      <c r="J9" s="28">
        <v>6</v>
      </c>
      <c r="K9" s="30">
        <v>6.5</v>
      </c>
    </row>
    <row r="10" spans="1:13" ht="15">
      <c r="A10" s="28">
        <v>7</v>
      </c>
      <c r="B10" s="28">
        <v>15</v>
      </c>
      <c r="C10" s="28">
        <v>32</v>
      </c>
      <c r="D10" s="28">
        <f t="shared" si="0"/>
        <v>-17</v>
      </c>
      <c r="E10" s="28">
        <f t="shared" si="1"/>
        <v>17</v>
      </c>
      <c r="F10" s="28">
        <f t="shared" si="2"/>
        <v>11</v>
      </c>
      <c r="H10" s="28">
        <v>-9</v>
      </c>
      <c r="I10" s="28">
        <v>9</v>
      </c>
      <c r="J10" s="28">
        <v>6</v>
      </c>
      <c r="K10" s="30">
        <v>6.5</v>
      </c>
      <c r="M10" t="s">
        <v>53</v>
      </c>
    </row>
    <row r="11" spans="1:13" ht="15">
      <c r="A11" s="28">
        <v>8</v>
      </c>
      <c r="B11" s="28">
        <v>29</v>
      </c>
      <c r="C11" s="28">
        <v>38</v>
      </c>
      <c r="D11" s="28">
        <f t="shared" si="0"/>
        <v>-9</v>
      </c>
      <c r="E11" s="28">
        <f t="shared" si="1"/>
        <v>9</v>
      </c>
      <c r="F11" s="28">
        <f t="shared" si="2"/>
        <v>6</v>
      </c>
      <c r="H11" s="28">
        <v>-10</v>
      </c>
      <c r="I11" s="28">
        <v>10</v>
      </c>
      <c r="J11" s="28">
        <v>8</v>
      </c>
      <c r="K11" s="30">
        <v>8</v>
      </c>
      <c r="M11" t="s">
        <v>52</v>
      </c>
    </row>
    <row r="12" spans="1:11" ht="15">
      <c r="A12" s="28">
        <v>9</v>
      </c>
      <c r="B12" s="28">
        <v>15</v>
      </c>
      <c r="C12" s="28">
        <v>25</v>
      </c>
      <c r="D12" s="28">
        <f t="shared" si="0"/>
        <v>-10</v>
      </c>
      <c r="E12" s="28">
        <f t="shared" si="1"/>
        <v>10</v>
      </c>
      <c r="F12" s="28">
        <f t="shared" si="2"/>
        <v>8</v>
      </c>
      <c r="H12" s="28">
        <v>-13</v>
      </c>
      <c r="I12" s="28">
        <v>13</v>
      </c>
      <c r="J12" s="28">
        <v>9</v>
      </c>
      <c r="K12" s="30">
        <v>9</v>
      </c>
    </row>
    <row r="13" spans="1:13" ht="15">
      <c r="A13" s="28">
        <v>10</v>
      </c>
      <c r="B13" s="28">
        <v>9</v>
      </c>
      <c r="C13" s="28">
        <v>18</v>
      </c>
      <c r="D13" s="28">
        <f t="shared" si="0"/>
        <v>-9</v>
      </c>
      <c r="E13" s="28">
        <f t="shared" si="1"/>
        <v>9</v>
      </c>
      <c r="F13" s="28">
        <f t="shared" si="2"/>
        <v>6</v>
      </c>
      <c r="H13" s="28">
        <v>-14</v>
      </c>
      <c r="I13" s="28">
        <v>14</v>
      </c>
      <c r="J13" s="28">
        <v>10</v>
      </c>
      <c r="K13" s="30">
        <v>10</v>
      </c>
      <c r="M13" t="s">
        <v>96</v>
      </c>
    </row>
    <row r="14" spans="1:14" ht="15">
      <c r="A14" s="28">
        <v>11</v>
      </c>
      <c r="B14" s="28">
        <v>25</v>
      </c>
      <c r="C14" s="28">
        <v>32</v>
      </c>
      <c r="D14" s="28">
        <f t="shared" si="0"/>
        <v>-7</v>
      </c>
      <c r="E14" s="28">
        <f t="shared" si="1"/>
        <v>7</v>
      </c>
      <c r="F14" s="28">
        <f t="shared" si="2"/>
        <v>4</v>
      </c>
      <c r="H14" s="28">
        <v>-17</v>
      </c>
      <c r="I14" s="28">
        <v>17</v>
      </c>
      <c r="J14" s="28">
        <v>11</v>
      </c>
      <c r="K14" s="30">
        <v>11.5</v>
      </c>
      <c r="N14" t="s">
        <v>97</v>
      </c>
    </row>
    <row r="15" spans="1:11" ht="15">
      <c r="A15" s="28">
        <v>12</v>
      </c>
      <c r="B15" s="28">
        <v>31</v>
      </c>
      <c r="C15" s="28">
        <v>28</v>
      </c>
      <c r="D15" s="28">
        <f t="shared" si="0"/>
        <v>3</v>
      </c>
      <c r="E15" s="28">
        <f t="shared" si="1"/>
        <v>3</v>
      </c>
      <c r="F15" s="28">
        <f t="shared" si="2"/>
        <v>2</v>
      </c>
      <c r="H15" s="28">
        <v>-17</v>
      </c>
      <c r="I15" s="28">
        <v>17</v>
      </c>
      <c r="J15" s="28">
        <v>11</v>
      </c>
      <c r="K15" s="30">
        <v>11.5</v>
      </c>
    </row>
    <row r="16" spans="1:11" ht="15">
      <c r="A16" s="28">
        <v>13</v>
      </c>
      <c r="B16" s="28">
        <v>35</v>
      </c>
      <c r="C16" s="28">
        <v>33</v>
      </c>
      <c r="D16" s="28">
        <f t="shared" si="0"/>
        <v>2</v>
      </c>
      <c r="E16" s="28">
        <f t="shared" si="1"/>
        <v>2</v>
      </c>
      <c r="F16" s="28">
        <f t="shared" si="2"/>
        <v>1</v>
      </c>
      <c r="H16" s="28">
        <v>-20</v>
      </c>
      <c r="I16" s="28">
        <v>20</v>
      </c>
      <c r="J16" s="28">
        <v>13</v>
      </c>
      <c r="K16" s="30">
        <v>13</v>
      </c>
    </row>
    <row r="17" spans="1:11" ht="15">
      <c r="A17" s="28">
        <v>14</v>
      </c>
      <c r="B17" s="28">
        <v>12</v>
      </c>
      <c r="C17" s="28">
        <v>29</v>
      </c>
      <c r="D17" s="28">
        <f>IF(ISBLANK(B17),"",B17-C17)</f>
        <v>-17</v>
      </c>
      <c r="E17" s="28">
        <f t="shared" si="1"/>
        <v>17</v>
      </c>
      <c r="F17" s="28">
        <f t="shared" si="2"/>
        <v>11</v>
      </c>
      <c r="H17" s="28">
        <v>-26</v>
      </c>
      <c r="I17" s="28">
        <v>26</v>
      </c>
      <c r="J17" s="28">
        <v>14</v>
      </c>
      <c r="K17" s="30">
        <v>14</v>
      </c>
    </row>
    <row r="18" spans="1:11" ht="15">
      <c r="A18" s="28">
        <v>15</v>
      </c>
      <c r="B18" s="29"/>
      <c r="C18" s="29"/>
      <c r="D18" s="28">
        <f aca="true" t="shared" si="3" ref="D18:D28">IF(ISBLANK(B18),"",B18-C18)</f>
      </c>
      <c r="E18" s="28">
        <f t="shared" si="1"/>
      </c>
      <c r="F18" s="29">
        <f t="shared" si="2"/>
      </c>
      <c r="H18" s="28" t="s">
        <v>9</v>
      </c>
      <c r="I18" s="28" t="s">
        <v>9</v>
      </c>
      <c r="J18" s="28" t="s">
        <v>9</v>
      </c>
      <c r="K18" s="30"/>
    </row>
    <row r="19" spans="1:11" ht="15">
      <c r="A19" s="28">
        <v>16</v>
      </c>
      <c r="B19" s="29"/>
      <c r="C19" s="29"/>
      <c r="D19" s="28">
        <f t="shared" si="3"/>
      </c>
      <c r="E19" s="28">
        <f t="shared" si="1"/>
      </c>
      <c r="F19" s="29">
        <f t="shared" si="2"/>
      </c>
      <c r="H19" s="28" t="s">
        <v>9</v>
      </c>
      <c r="I19" s="28" t="s">
        <v>9</v>
      </c>
      <c r="J19" s="28" t="s">
        <v>9</v>
      </c>
      <c r="K19" s="30"/>
    </row>
    <row r="20" spans="1:11" ht="15">
      <c r="A20" s="28">
        <v>17</v>
      </c>
      <c r="B20" s="29"/>
      <c r="C20" s="29"/>
      <c r="D20" s="28">
        <f t="shared" si="3"/>
      </c>
      <c r="E20" s="28">
        <f t="shared" si="1"/>
      </c>
      <c r="F20" s="29">
        <f t="shared" si="2"/>
      </c>
      <c r="H20" s="28" t="s">
        <v>9</v>
      </c>
      <c r="I20" s="28" t="s">
        <v>9</v>
      </c>
      <c r="J20" s="28" t="s">
        <v>9</v>
      </c>
      <c r="K20" s="30"/>
    </row>
    <row r="21" spans="1:11" ht="15">
      <c r="A21" s="28">
        <v>18</v>
      </c>
      <c r="B21" s="29"/>
      <c r="C21" s="29"/>
      <c r="D21" s="28">
        <f t="shared" si="3"/>
      </c>
      <c r="E21" s="28">
        <f t="shared" si="1"/>
      </c>
      <c r="F21" s="29">
        <f t="shared" si="2"/>
      </c>
      <c r="H21" s="28" t="s">
        <v>9</v>
      </c>
      <c r="I21" s="28" t="s">
        <v>9</v>
      </c>
      <c r="J21" s="28" t="s">
        <v>9</v>
      </c>
      <c r="K21" s="30"/>
    </row>
    <row r="22" spans="1:11" ht="15">
      <c r="A22" s="28">
        <v>19</v>
      </c>
      <c r="B22" s="29"/>
      <c r="C22" s="29"/>
      <c r="D22" s="28">
        <f t="shared" si="3"/>
      </c>
      <c r="E22" s="28">
        <f t="shared" si="1"/>
      </c>
      <c r="F22" s="29">
        <f t="shared" si="2"/>
      </c>
      <c r="H22" s="28" t="s">
        <v>9</v>
      </c>
      <c r="I22" s="28" t="s">
        <v>9</v>
      </c>
      <c r="J22" s="28" t="s">
        <v>9</v>
      </c>
      <c r="K22" s="30"/>
    </row>
    <row r="23" spans="1:11" ht="15">
      <c r="A23" s="28">
        <v>20</v>
      </c>
      <c r="B23" s="29"/>
      <c r="C23" s="29"/>
      <c r="D23" s="28">
        <f t="shared" si="3"/>
      </c>
      <c r="E23" s="28">
        <f t="shared" si="1"/>
      </c>
      <c r="F23" s="29">
        <f t="shared" si="2"/>
      </c>
      <c r="H23" s="28" t="s">
        <v>9</v>
      </c>
      <c r="I23" s="28" t="s">
        <v>9</v>
      </c>
      <c r="J23" s="28" t="s">
        <v>9</v>
      </c>
      <c r="K23" s="30"/>
    </row>
    <row r="24" spans="1:11" ht="15">
      <c r="A24" s="28">
        <v>21</v>
      </c>
      <c r="B24" s="29"/>
      <c r="C24" s="29"/>
      <c r="D24" s="28">
        <f t="shared" si="3"/>
      </c>
      <c r="E24" s="28">
        <f t="shared" si="1"/>
      </c>
      <c r="F24" s="29">
        <f t="shared" si="2"/>
      </c>
      <c r="H24" s="28" t="s">
        <v>9</v>
      </c>
      <c r="I24" s="28" t="s">
        <v>9</v>
      </c>
      <c r="J24" s="28" t="s">
        <v>9</v>
      </c>
      <c r="K24" s="30"/>
    </row>
    <row r="25" spans="1:11" ht="15">
      <c r="A25" s="28">
        <v>22</v>
      </c>
      <c r="B25" s="29"/>
      <c r="C25" s="29"/>
      <c r="D25" s="28">
        <f t="shared" si="3"/>
      </c>
      <c r="E25" s="28">
        <f t="shared" si="1"/>
      </c>
      <c r="F25" s="29">
        <f t="shared" si="2"/>
      </c>
      <c r="H25" s="28" t="s">
        <v>9</v>
      </c>
      <c r="I25" s="28" t="s">
        <v>9</v>
      </c>
      <c r="J25" s="28" t="s">
        <v>9</v>
      </c>
      <c r="K25" s="30"/>
    </row>
    <row r="26" spans="1:11" ht="15">
      <c r="A26" s="28">
        <v>23</v>
      </c>
      <c r="B26" s="29"/>
      <c r="C26" s="29"/>
      <c r="D26" s="28">
        <f t="shared" si="3"/>
      </c>
      <c r="E26" s="28">
        <f t="shared" si="1"/>
      </c>
      <c r="F26" s="29">
        <f t="shared" si="2"/>
      </c>
      <c r="H26" s="28" t="s">
        <v>9</v>
      </c>
      <c r="I26" s="28" t="s">
        <v>9</v>
      </c>
      <c r="J26" s="28" t="s">
        <v>9</v>
      </c>
      <c r="K26" s="30"/>
    </row>
    <row r="27" spans="1:11" ht="15">
      <c r="A27" s="28">
        <v>24</v>
      </c>
      <c r="B27" s="29"/>
      <c r="C27" s="29"/>
      <c r="D27" s="28">
        <f t="shared" si="3"/>
      </c>
      <c r="E27" s="28">
        <f t="shared" si="1"/>
      </c>
      <c r="F27" s="29">
        <f t="shared" si="2"/>
      </c>
      <c r="H27" s="28" t="s">
        <v>9</v>
      </c>
      <c r="I27" s="28" t="s">
        <v>9</v>
      </c>
      <c r="J27" s="28" t="s">
        <v>9</v>
      </c>
      <c r="K27" s="30"/>
    </row>
    <row r="28" spans="1:11" ht="15">
      <c r="A28" s="28">
        <v>25</v>
      </c>
      <c r="B28" s="29"/>
      <c r="C28" s="29"/>
      <c r="D28" s="28">
        <f t="shared" si="3"/>
      </c>
      <c r="E28" s="28">
        <f t="shared" si="1"/>
      </c>
      <c r="F28" s="29">
        <f t="shared" si="2"/>
      </c>
      <c r="H28" s="28" t="s">
        <v>9</v>
      </c>
      <c r="I28" s="28" t="s">
        <v>9</v>
      </c>
      <c r="J28" s="28" t="s">
        <v>9</v>
      </c>
      <c r="K28" s="30"/>
    </row>
    <row r="30" spans="4:11" ht="15">
      <c r="D30" s="4"/>
      <c r="J30" s="37" t="s">
        <v>34</v>
      </c>
      <c r="K30" s="4">
        <f>SUMIF(H4:H28,"&lt;0",K4:K28)</f>
        <v>99</v>
      </c>
    </row>
    <row r="31" spans="4:11" ht="15">
      <c r="D31" s="4"/>
      <c r="J31" s="37" t="s">
        <v>35</v>
      </c>
      <c r="K31" s="4">
        <f>SUMIF(H4:H28,"&gt;0",K4:K28)</f>
        <v>6</v>
      </c>
    </row>
    <row r="32" spans="4:11" ht="15">
      <c r="D32" s="4"/>
      <c r="J32" s="37" t="s">
        <v>36</v>
      </c>
      <c r="K32" s="4">
        <f>K30+K31</f>
        <v>105</v>
      </c>
    </row>
    <row r="33" spans="10:11" ht="15">
      <c r="J33" s="37" t="s">
        <v>45</v>
      </c>
      <c r="K33" s="4">
        <f>COUNT(B4:B28)*(COUNT(B4:B28)+1)/2</f>
        <v>105</v>
      </c>
    </row>
    <row r="34" spans="10:11" ht="15">
      <c r="J34" s="37"/>
      <c r="K34" s="4"/>
    </row>
    <row r="35" spans="10:11" ht="15">
      <c r="J35" s="37" t="s">
        <v>70</v>
      </c>
      <c r="K35" s="4">
        <f>MIN(K30:K31)</f>
        <v>6</v>
      </c>
    </row>
    <row r="36" spans="10:11" ht="15">
      <c r="J36" s="37" t="s">
        <v>71</v>
      </c>
      <c r="K36" s="4">
        <f>TableWilcoxon!B21</f>
        <v>21</v>
      </c>
    </row>
  </sheetData>
  <sheetProtection/>
  <mergeCells count="1">
    <mergeCell ref="A1:K1"/>
  </mergeCell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1:D3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4" width="15.57421875" style="6" customWidth="1"/>
    <col min="5" max="16384" width="11.421875" style="6" customWidth="1"/>
  </cols>
  <sheetData>
    <row r="1" spans="1:4" ht="23.25">
      <c r="A1" s="60" t="s">
        <v>15</v>
      </c>
      <c r="B1" s="60"/>
      <c r="C1" s="60"/>
      <c r="D1" s="60"/>
    </row>
    <row r="2" spans="1:4" ht="23.25">
      <c r="A2" s="60" t="s">
        <v>16</v>
      </c>
      <c r="B2" s="60"/>
      <c r="C2" s="60"/>
      <c r="D2" s="60"/>
    </row>
    <row r="3" spans="1:4" s="46" customFormat="1" ht="15">
      <c r="A3" s="5"/>
      <c r="B3" s="5"/>
      <c r="C3" s="5"/>
      <c r="D3" s="5"/>
    </row>
    <row r="4" spans="1:4" s="46" customFormat="1" ht="15">
      <c r="A4" s="63" t="s">
        <v>75</v>
      </c>
      <c r="B4" s="63"/>
      <c r="C4" s="63"/>
      <c r="D4" s="63"/>
    </row>
    <row r="5" spans="1:4" s="46" customFormat="1" ht="15">
      <c r="A5" s="5"/>
      <c r="B5" s="5"/>
      <c r="C5" s="5"/>
      <c r="D5" s="5"/>
    </row>
    <row r="7" spans="1:4" ht="15" customHeight="1">
      <c r="A7" s="62" t="s">
        <v>4</v>
      </c>
      <c r="B7" s="61" t="s">
        <v>6</v>
      </c>
      <c r="C7" s="61"/>
      <c r="D7" s="61"/>
    </row>
    <row r="8" spans="1:4" ht="15">
      <c r="A8" s="62"/>
      <c r="B8" s="16">
        <v>0.025</v>
      </c>
      <c r="C8" s="17">
        <v>0.01</v>
      </c>
      <c r="D8" s="16">
        <v>0.005</v>
      </c>
    </row>
    <row r="9" spans="1:4" ht="15" customHeight="1">
      <c r="A9" s="62"/>
      <c r="B9" s="61" t="s">
        <v>7</v>
      </c>
      <c r="C9" s="61"/>
      <c r="D9" s="61"/>
    </row>
    <row r="10" spans="1:4" ht="15">
      <c r="A10" s="62"/>
      <c r="B10" s="17">
        <f>B8*2</f>
        <v>0.05</v>
      </c>
      <c r="C10" s="17">
        <f>C8*2</f>
        <v>0.02</v>
      </c>
      <c r="D10" s="17">
        <f>D8*2</f>
        <v>0.01</v>
      </c>
    </row>
    <row r="11" spans="2:4" ht="6" customHeight="1">
      <c r="B11" s="15"/>
      <c r="C11" s="15"/>
      <c r="D11" s="15"/>
    </row>
    <row r="12" spans="1:4" ht="15">
      <c r="A12" s="13">
        <v>6</v>
      </c>
      <c r="B12" s="14">
        <v>0</v>
      </c>
      <c r="C12" s="14"/>
      <c r="D12" s="14"/>
    </row>
    <row r="13" spans="1:4" ht="15">
      <c r="A13" s="13">
        <v>7</v>
      </c>
      <c r="B13" s="14">
        <v>2</v>
      </c>
      <c r="C13" s="14">
        <v>0</v>
      </c>
      <c r="D13" s="14"/>
    </row>
    <row r="14" spans="1:4" ht="15">
      <c r="A14" s="13">
        <v>8</v>
      </c>
      <c r="B14" s="14">
        <v>4</v>
      </c>
      <c r="C14" s="14">
        <v>2</v>
      </c>
      <c r="D14" s="14">
        <v>0</v>
      </c>
    </row>
    <row r="15" spans="1:4" ht="15">
      <c r="A15" s="13">
        <v>9</v>
      </c>
      <c r="B15" s="14">
        <v>6</v>
      </c>
      <c r="C15" s="14">
        <v>3</v>
      </c>
      <c r="D15" s="14">
        <v>2</v>
      </c>
    </row>
    <row r="16" spans="1:4" ht="15">
      <c r="A16" s="13">
        <v>10</v>
      </c>
      <c r="B16" s="14">
        <v>8</v>
      </c>
      <c r="C16" s="14">
        <v>5</v>
      </c>
      <c r="D16" s="14">
        <v>3</v>
      </c>
    </row>
    <row r="17" spans="2:4" ht="6" customHeight="1">
      <c r="B17" s="12"/>
      <c r="C17" s="12"/>
      <c r="D17" s="12"/>
    </row>
    <row r="18" spans="1:4" ht="15">
      <c r="A18" s="13">
        <v>11</v>
      </c>
      <c r="B18" s="14">
        <v>11</v>
      </c>
      <c r="C18" s="14">
        <v>7</v>
      </c>
      <c r="D18" s="14">
        <v>5</v>
      </c>
    </row>
    <row r="19" spans="1:4" ht="15">
      <c r="A19" s="13">
        <v>12</v>
      </c>
      <c r="B19" s="14">
        <v>14</v>
      </c>
      <c r="C19" s="14">
        <v>10</v>
      </c>
      <c r="D19" s="14">
        <v>7</v>
      </c>
    </row>
    <row r="20" spans="1:4" ht="15">
      <c r="A20" s="13">
        <v>13</v>
      </c>
      <c r="B20" s="14">
        <v>17</v>
      </c>
      <c r="C20" s="14">
        <v>13</v>
      </c>
      <c r="D20" s="14">
        <v>10</v>
      </c>
    </row>
    <row r="21" spans="1:4" ht="15">
      <c r="A21" s="13">
        <v>14</v>
      </c>
      <c r="B21" s="36">
        <v>21</v>
      </c>
      <c r="C21" s="14">
        <v>16</v>
      </c>
      <c r="D21" s="14">
        <v>13</v>
      </c>
    </row>
    <row r="22" spans="1:4" ht="15">
      <c r="A22" s="13">
        <v>15</v>
      </c>
      <c r="B22" s="14">
        <v>25</v>
      </c>
      <c r="C22" s="14">
        <v>20</v>
      </c>
      <c r="D22" s="14">
        <v>16</v>
      </c>
    </row>
    <row r="23" spans="2:4" ht="6" customHeight="1">
      <c r="B23" s="12"/>
      <c r="C23" s="12"/>
      <c r="D23" s="12"/>
    </row>
    <row r="24" spans="1:4" ht="15">
      <c r="A24" s="13">
        <v>16</v>
      </c>
      <c r="B24" s="14">
        <v>30</v>
      </c>
      <c r="C24" s="14">
        <v>24</v>
      </c>
      <c r="D24" s="14">
        <v>20</v>
      </c>
    </row>
    <row r="25" spans="1:4" ht="15">
      <c r="A25" s="13">
        <v>17</v>
      </c>
      <c r="B25" s="14">
        <v>35</v>
      </c>
      <c r="C25" s="14">
        <v>28</v>
      </c>
      <c r="D25" s="14">
        <v>23</v>
      </c>
    </row>
    <row r="26" spans="1:4" ht="15">
      <c r="A26" s="13">
        <v>18</v>
      </c>
      <c r="B26" s="14">
        <v>40</v>
      </c>
      <c r="C26" s="14">
        <v>33</v>
      </c>
      <c r="D26" s="14">
        <v>28</v>
      </c>
    </row>
    <row r="27" spans="1:4" ht="15">
      <c r="A27" s="13">
        <v>19</v>
      </c>
      <c r="B27" s="14">
        <v>46</v>
      </c>
      <c r="C27" s="14">
        <v>38</v>
      </c>
      <c r="D27" s="14">
        <v>32</v>
      </c>
    </row>
    <row r="28" spans="1:4" ht="15">
      <c r="A28" s="13">
        <v>20</v>
      </c>
      <c r="B28" s="14">
        <v>52</v>
      </c>
      <c r="C28" s="14">
        <v>43</v>
      </c>
      <c r="D28" s="14">
        <v>38</v>
      </c>
    </row>
    <row r="29" spans="2:4" ht="6" customHeight="1">
      <c r="B29" s="12"/>
      <c r="C29" s="12"/>
      <c r="D29" s="12"/>
    </row>
    <row r="30" spans="1:4" ht="15">
      <c r="A30" s="13">
        <v>21</v>
      </c>
      <c r="B30" s="14">
        <v>59</v>
      </c>
      <c r="C30" s="14">
        <v>49</v>
      </c>
      <c r="D30" s="14">
        <v>43</v>
      </c>
    </row>
    <row r="31" spans="1:4" ht="15">
      <c r="A31" s="13">
        <v>22</v>
      </c>
      <c r="B31" s="14">
        <v>66</v>
      </c>
      <c r="C31" s="14">
        <v>56</v>
      </c>
      <c r="D31" s="14">
        <v>49</v>
      </c>
    </row>
    <row r="32" spans="1:4" ht="15">
      <c r="A32" s="13">
        <v>23</v>
      </c>
      <c r="B32" s="14">
        <v>73</v>
      </c>
      <c r="C32" s="14">
        <v>62</v>
      </c>
      <c r="D32" s="14">
        <v>55</v>
      </c>
    </row>
    <row r="33" spans="1:4" ht="15">
      <c r="A33" s="13">
        <v>24</v>
      </c>
      <c r="B33" s="14">
        <v>81</v>
      </c>
      <c r="C33" s="14">
        <v>69</v>
      </c>
      <c r="D33" s="14">
        <v>61</v>
      </c>
    </row>
    <row r="34" spans="1:4" ht="15">
      <c r="A34" s="13">
        <v>25</v>
      </c>
      <c r="B34" s="14">
        <v>89</v>
      </c>
      <c r="C34" s="14">
        <v>77</v>
      </c>
      <c r="D34" s="14">
        <v>68</v>
      </c>
    </row>
  </sheetData>
  <sheetProtection/>
  <mergeCells count="6">
    <mergeCell ref="B9:D9"/>
    <mergeCell ref="B7:D7"/>
    <mergeCell ref="A7:A10"/>
    <mergeCell ref="A1:D1"/>
    <mergeCell ref="A2:D2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/>
  <dimension ref="A1:P29"/>
  <sheetViews>
    <sheetView zoomScalePageLayoutView="0" workbookViewId="0" topLeftCell="A1">
      <selection activeCell="A1" sqref="A1:M1"/>
    </sheetView>
  </sheetViews>
  <sheetFormatPr defaultColWidth="11.421875" defaultRowHeight="15"/>
  <cols>
    <col min="4" max="4" width="2.421875" style="0" customWidth="1"/>
    <col min="5" max="7" width="9.421875" style="0" customWidth="1"/>
    <col min="8" max="8" width="2.421875" style="0" customWidth="1"/>
    <col min="9" max="13" width="9.421875" style="0" customWidth="1"/>
    <col min="15" max="15" width="4.8515625" style="0" customWidth="1"/>
  </cols>
  <sheetData>
    <row r="1" spans="1:13" ht="26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4" spans="1:15" ht="15">
      <c r="A4" s="5" t="s">
        <v>76</v>
      </c>
      <c r="B4" s="5" t="s">
        <v>39</v>
      </c>
      <c r="C4" s="5" t="s">
        <v>40</v>
      </c>
      <c r="E4" s="27" t="s">
        <v>59</v>
      </c>
      <c r="F4" s="27" t="s">
        <v>60</v>
      </c>
      <c r="G4" s="27" t="s">
        <v>32</v>
      </c>
      <c r="I4" s="27" t="s">
        <v>59</v>
      </c>
      <c r="J4" s="27" t="s">
        <v>60</v>
      </c>
      <c r="K4" s="27" t="s">
        <v>32</v>
      </c>
      <c r="L4" s="27" t="s">
        <v>43</v>
      </c>
      <c r="M4" s="27" t="s">
        <v>42</v>
      </c>
      <c r="O4" t="s">
        <v>77</v>
      </c>
    </row>
    <row r="5" spans="1:15" ht="15">
      <c r="A5" s="22">
        <v>1</v>
      </c>
      <c r="B5" s="4">
        <v>12</v>
      </c>
      <c r="C5" s="4">
        <v>8</v>
      </c>
      <c r="E5" s="28">
        <v>12</v>
      </c>
      <c r="F5" s="28" t="s">
        <v>39</v>
      </c>
      <c r="G5" s="28">
        <f aca="true" t="shared" si="0" ref="G5:G24">IF(ISERROR(RANK(E5,$E$5:$E$24,1)),"",RANK(E5,$E$5:$E$24,1))</f>
        <v>3</v>
      </c>
      <c r="I5" s="28">
        <v>8</v>
      </c>
      <c r="J5" s="28" t="s">
        <v>40</v>
      </c>
      <c r="K5" s="28">
        <f>IF(ISERROR(RANK(I5,$I$5:$I$24,1)),"",RANK(I5,$I$5:$I$24,1))</f>
        <v>1</v>
      </c>
      <c r="L5" s="28">
        <f>IF(J5="Groupe C",COUNTIF(J6:J$24,"Groupe E"),"")</f>
        <v>4</v>
      </c>
      <c r="M5" s="28">
        <f>IF(J5="Groupe E",COUNTIF(J6:J$24,"Groupe C"),"")</f>
      </c>
      <c r="O5" t="s">
        <v>78</v>
      </c>
    </row>
    <row r="6" spans="1:16" ht="15">
      <c r="A6" s="22">
        <v>2</v>
      </c>
      <c r="B6" s="4">
        <v>17</v>
      </c>
      <c r="C6" s="4">
        <v>18</v>
      </c>
      <c r="E6" s="28">
        <v>17</v>
      </c>
      <c r="F6" s="28" t="s">
        <v>39</v>
      </c>
      <c r="G6" s="28">
        <f t="shared" si="0"/>
        <v>5</v>
      </c>
      <c r="I6" s="28">
        <v>9</v>
      </c>
      <c r="J6" s="28" t="s">
        <v>39</v>
      </c>
      <c r="K6" s="28">
        <f aca="true" t="shared" si="1" ref="K6:K24">IF(ISERROR(RANK(I6,$I$5:$I$24,1)),"",RANK(I6,$I$5:$I$24,1))</f>
        <v>2</v>
      </c>
      <c r="L6" s="28">
        <f>IF(J6="Groupe C",COUNTIF(J7:J$24,"Groupe E"),"")</f>
      </c>
      <c r="M6" s="28">
        <f>IF(J6="Groupe E",COUNTIF(J7:J$24,"Groupe C"),"")</f>
        <v>4</v>
      </c>
      <c r="P6" t="s">
        <v>61</v>
      </c>
    </row>
    <row r="7" spans="1:13" ht="15">
      <c r="A7" s="22">
        <v>3</v>
      </c>
      <c r="B7" s="4">
        <v>9</v>
      </c>
      <c r="C7" s="4">
        <v>26</v>
      </c>
      <c r="E7" s="28">
        <v>9</v>
      </c>
      <c r="F7" s="28" t="s">
        <v>39</v>
      </c>
      <c r="G7" s="28">
        <f t="shared" si="0"/>
        <v>2</v>
      </c>
      <c r="I7" s="28">
        <v>12</v>
      </c>
      <c r="J7" s="28" t="s">
        <v>39</v>
      </c>
      <c r="K7" s="28">
        <f t="shared" si="1"/>
        <v>3</v>
      </c>
      <c r="L7" s="28">
        <f>IF(J7="Groupe C",COUNTIF(J8:J$24,"Groupe E"),"")</f>
      </c>
      <c r="M7" s="28">
        <f>IF(J7="Groupe E",COUNTIF(J8:J$24,"Groupe C"),"")</f>
        <v>4</v>
      </c>
    </row>
    <row r="8" spans="1:15" ht="15">
      <c r="A8" s="22">
        <v>4</v>
      </c>
      <c r="B8" s="4">
        <v>21</v>
      </c>
      <c r="C8" s="4">
        <v>15</v>
      </c>
      <c r="E8" s="28">
        <v>21</v>
      </c>
      <c r="F8" s="28" t="s">
        <v>39</v>
      </c>
      <c r="G8" s="28">
        <f t="shared" si="0"/>
        <v>7</v>
      </c>
      <c r="I8" s="28">
        <v>15</v>
      </c>
      <c r="J8" s="28" t="s">
        <v>40</v>
      </c>
      <c r="K8" s="28">
        <f t="shared" si="1"/>
        <v>4</v>
      </c>
      <c r="L8" s="28">
        <f>IF(J8="Groupe C",COUNTIF(J9:J$24,"Groupe E"),"")</f>
        <v>2</v>
      </c>
      <c r="M8" s="28">
        <f>IF(J8="Groupe E",COUNTIF(J9:J$24,"Groupe C"),"")</f>
      </c>
      <c r="O8" t="s">
        <v>62</v>
      </c>
    </row>
    <row r="9" spans="1:13" ht="15">
      <c r="A9" s="22">
        <v>5</v>
      </c>
      <c r="B9" s="4"/>
      <c r="C9" s="4">
        <v>23</v>
      </c>
      <c r="E9" s="28">
        <v>8</v>
      </c>
      <c r="F9" s="28" t="s">
        <v>40</v>
      </c>
      <c r="G9" s="28">
        <f t="shared" si="0"/>
        <v>1</v>
      </c>
      <c r="I9" s="28">
        <v>17</v>
      </c>
      <c r="J9" s="28" t="s">
        <v>39</v>
      </c>
      <c r="K9" s="28">
        <f t="shared" si="1"/>
        <v>5</v>
      </c>
      <c r="L9" s="28">
        <f>IF(J9="Groupe C",COUNTIF(J10:J$24,"Groupe E"),"")</f>
      </c>
      <c r="M9" s="28">
        <f>IF(J9="Groupe E",COUNTIF(J10:J$24,"Groupe C"),"")</f>
        <v>3</v>
      </c>
    </row>
    <row r="10" spans="1:15" ht="15">
      <c r="A10" s="22">
        <v>6</v>
      </c>
      <c r="B10" s="4"/>
      <c r="C10" s="4"/>
      <c r="E10" s="28">
        <v>18</v>
      </c>
      <c r="F10" s="28" t="s">
        <v>40</v>
      </c>
      <c r="G10" s="28">
        <f t="shared" si="0"/>
        <v>6</v>
      </c>
      <c r="I10" s="28">
        <v>18</v>
      </c>
      <c r="J10" s="28" t="s">
        <v>40</v>
      </c>
      <c r="K10" s="28">
        <f t="shared" si="1"/>
        <v>6</v>
      </c>
      <c r="L10" s="28">
        <f>IF(J10="Groupe C",COUNTIF(J11:J$24,"Groupe E"),"")</f>
        <v>1</v>
      </c>
      <c r="M10" s="28">
        <f>IF(J10="Groupe E",COUNTIF(J11:J$24,"Groupe C"),"")</f>
      </c>
      <c r="O10" t="s">
        <v>63</v>
      </c>
    </row>
    <row r="11" spans="1:15" ht="15">
      <c r="A11" s="22">
        <v>7</v>
      </c>
      <c r="E11" s="28">
        <v>26</v>
      </c>
      <c r="F11" s="28" t="s">
        <v>40</v>
      </c>
      <c r="G11" s="28">
        <f t="shared" si="0"/>
        <v>9</v>
      </c>
      <c r="I11" s="28">
        <v>21</v>
      </c>
      <c r="J11" s="28" t="s">
        <v>39</v>
      </c>
      <c r="K11" s="28">
        <f t="shared" si="1"/>
        <v>7</v>
      </c>
      <c r="L11" s="28">
        <f>IF(J11="Groupe C",COUNTIF(J12:J$24,"Groupe E"),"")</f>
      </c>
      <c r="M11" s="28">
        <f>IF(J11="Groupe E",COUNTIF(J12:J$24,"Groupe C"),"")</f>
        <v>2</v>
      </c>
      <c r="O11" t="s">
        <v>98</v>
      </c>
    </row>
    <row r="12" spans="1:15" ht="15">
      <c r="A12" s="22">
        <v>8</v>
      </c>
      <c r="E12" s="28">
        <v>15</v>
      </c>
      <c r="F12" s="28" t="s">
        <v>40</v>
      </c>
      <c r="G12" s="28">
        <f t="shared" si="0"/>
        <v>4</v>
      </c>
      <c r="I12" s="28">
        <v>23</v>
      </c>
      <c r="J12" s="28" t="s">
        <v>40</v>
      </c>
      <c r="K12" s="28">
        <f t="shared" si="1"/>
        <v>8</v>
      </c>
      <c r="L12" s="28">
        <f>IF(J12="Groupe C",COUNTIF(J13:J$24,"Groupe E"),"")</f>
        <v>0</v>
      </c>
      <c r="M12" s="28">
        <f>IF(J12="Groupe E",COUNTIF(J13:J$24,"Groupe C"),"")</f>
      </c>
      <c r="O12" t="s">
        <v>64</v>
      </c>
    </row>
    <row r="13" spans="1:13" ht="15">
      <c r="A13" s="22">
        <v>9</v>
      </c>
      <c r="E13" s="28">
        <v>23</v>
      </c>
      <c r="F13" s="28" t="s">
        <v>40</v>
      </c>
      <c r="G13" s="28">
        <f t="shared" si="0"/>
        <v>8</v>
      </c>
      <c r="I13" s="28">
        <v>26</v>
      </c>
      <c r="J13" s="28" t="s">
        <v>40</v>
      </c>
      <c r="K13" s="28">
        <f t="shared" si="1"/>
        <v>9</v>
      </c>
      <c r="L13" s="28">
        <f>IF(J13="Groupe C",COUNTIF(J14:J$24,"Groupe E"),"")</f>
        <v>0</v>
      </c>
      <c r="M13" s="28">
        <f>IF(J13="Groupe E",COUNTIF(J14:J$24,"Groupe C"),"")</f>
      </c>
    </row>
    <row r="14" spans="1:13" ht="15">
      <c r="A14" s="22">
        <v>10</v>
      </c>
      <c r="E14" s="28"/>
      <c r="F14" s="28"/>
      <c r="G14" s="28">
        <f t="shared" si="0"/>
      </c>
      <c r="I14" s="28"/>
      <c r="J14" s="28"/>
      <c r="K14" s="28">
        <f t="shared" si="1"/>
      </c>
      <c r="L14" s="28">
        <f>IF(J14="Groupe C",COUNTIF(J15:J$24,"Groupe E"),"")</f>
      </c>
      <c r="M14" s="28">
        <f>IF(J14="Groupe E",COUNTIF(J15:J$24,"Groupe C"),"")</f>
      </c>
    </row>
    <row r="15" spans="1:13" ht="15">
      <c r="A15" s="22">
        <v>11</v>
      </c>
      <c r="E15" s="28"/>
      <c r="F15" s="28"/>
      <c r="G15" s="28">
        <f t="shared" si="0"/>
      </c>
      <c r="I15" s="28"/>
      <c r="J15" s="28"/>
      <c r="K15" s="28">
        <f t="shared" si="1"/>
      </c>
      <c r="L15" s="28">
        <f>IF(J15="Groupe C",COUNTIF(J16:J$24,"Groupe E"),"")</f>
      </c>
      <c r="M15" s="28">
        <f>IF(J15="Groupe E",COUNTIF(J16:J$24,"Groupe C"),"")</f>
      </c>
    </row>
    <row r="16" spans="1:13" ht="15">
      <c r="A16" s="22">
        <v>12</v>
      </c>
      <c r="E16" s="28"/>
      <c r="F16" s="28"/>
      <c r="G16" s="28">
        <f t="shared" si="0"/>
      </c>
      <c r="I16" s="28"/>
      <c r="J16" s="28"/>
      <c r="K16" s="28">
        <f t="shared" si="1"/>
      </c>
      <c r="L16" s="28">
        <f>IF(J16="Groupe C",COUNTIF(J17:J$24,"Groupe E"),"")</f>
      </c>
      <c r="M16" s="28">
        <f>IF(J16="Groupe E",COUNTIF(J17:J$24,"Groupe C"),"")</f>
      </c>
    </row>
    <row r="17" spans="1:13" ht="15">
      <c r="A17" s="22">
        <v>13</v>
      </c>
      <c r="E17" s="28"/>
      <c r="F17" s="28"/>
      <c r="G17" s="28">
        <f t="shared" si="0"/>
      </c>
      <c r="I17" s="28"/>
      <c r="J17" s="28"/>
      <c r="K17" s="28">
        <f t="shared" si="1"/>
      </c>
      <c r="L17" s="28">
        <f>IF(J17="Groupe C",COUNTIF(J18:J$24,"Groupe E"),"")</f>
      </c>
      <c r="M17" s="28">
        <f>IF(J17="Groupe E",COUNTIF(J18:J$24,"Groupe C"),"")</f>
      </c>
    </row>
    <row r="18" spans="1:13" ht="15">
      <c r="A18" s="22">
        <v>14</v>
      </c>
      <c r="E18" s="28"/>
      <c r="F18" s="28"/>
      <c r="G18" s="28">
        <f t="shared" si="0"/>
      </c>
      <c r="I18" s="28"/>
      <c r="J18" s="28"/>
      <c r="K18" s="28">
        <f t="shared" si="1"/>
      </c>
      <c r="L18" s="28">
        <f>IF(J18="Groupe C",COUNTIF(J19:J$24,"Groupe E"),"")</f>
      </c>
      <c r="M18" s="28">
        <f>IF(J18="Groupe E",COUNTIF(J19:J$24,"Groupe C"),"")</f>
      </c>
    </row>
    <row r="19" spans="1:13" ht="15">
      <c r="A19" s="22">
        <v>15</v>
      </c>
      <c r="E19" s="28"/>
      <c r="F19" s="28"/>
      <c r="G19" s="28">
        <f t="shared" si="0"/>
      </c>
      <c r="I19" s="28"/>
      <c r="J19" s="28"/>
      <c r="K19" s="28">
        <f t="shared" si="1"/>
      </c>
      <c r="L19" s="28">
        <f>IF(J19="Groupe C",COUNTIF(J20:J$24,"Groupe E"),"")</f>
      </c>
      <c r="M19" s="28">
        <f>IF(J19="Groupe E",COUNTIF(J20:J$24,"Groupe C"),"")</f>
      </c>
    </row>
    <row r="20" spans="1:13" ht="15">
      <c r="A20" s="22">
        <v>16</v>
      </c>
      <c r="E20" s="28"/>
      <c r="F20" s="28"/>
      <c r="G20" s="28">
        <f t="shared" si="0"/>
      </c>
      <c r="I20" s="28"/>
      <c r="J20" s="28"/>
      <c r="K20" s="28">
        <f t="shared" si="1"/>
      </c>
      <c r="L20" s="28">
        <f>IF(J20="Groupe C",COUNTIF(J21:J$24,"Groupe E"),"")</f>
      </c>
      <c r="M20" s="28">
        <f>IF(J20="Groupe E",COUNTIF(J21:J$24,"Groupe C"),"")</f>
      </c>
    </row>
    <row r="21" spans="1:13" ht="15">
      <c r="A21" s="22">
        <v>17</v>
      </c>
      <c r="E21" s="28"/>
      <c r="F21" s="28"/>
      <c r="G21" s="28">
        <f t="shared" si="0"/>
      </c>
      <c r="I21" s="28"/>
      <c r="J21" s="28"/>
      <c r="K21" s="28">
        <f t="shared" si="1"/>
      </c>
      <c r="L21" s="28">
        <f>IF(J21="Groupe C",COUNTIF(J22:J$24,"Groupe E"),"")</f>
      </c>
      <c r="M21" s="28">
        <f>IF(J21="Groupe E",COUNTIF(J22:J$24,"Groupe C"),"")</f>
      </c>
    </row>
    <row r="22" spans="1:13" ht="15">
      <c r="A22" s="22">
        <v>18</v>
      </c>
      <c r="E22" s="28"/>
      <c r="F22" s="28"/>
      <c r="G22" s="28">
        <f t="shared" si="0"/>
      </c>
      <c r="I22" s="28"/>
      <c r="J22" s="28"/>
      <c r="K22" s="28">
        <f t="shared" si="1"/>
      </c>
      <c r="L22" s="28">
        <f>IF(J22="Groupe C",COUNTIF(J23:J$24,"Groupe E"),"")</f>
      </c>
      <c r="M22" s="28">
        <f>IF(J22="Groupe E",COUNTIF(J23:J$24,"Groupe C"),"")</f>
      </c>
    </row>
    <row r="23" spans="1:13" ht="15">
      <c r="A23" s="22">
        <v>19</v>
      </c>
      <c r="E23" s="28"/>
      <c r="F23" s="28"/>
      <c r="G23" s="28">
        <f t="shared" si="0"/>
      </c>
      <c r="I23" s="28"/>
      <c r="J23" s="28"/>
      <c r="K23" s="28">
        <f t="shared" si="1"/>
      </c>
      <c r="L23" s="28">
        <f>IF(J23="Groupe C",COUNTIF(J24:J$24,"Groupe E"),"")</f>
      </c>
      <c r="M23" s="28">
        <f>IF(J23="Groupe E",COUNTIF(J24:J$24,"Groupe C"),"")</f>
      </c>
    </row>
    <row r="24" spans="1:13" ht="15">
      <c r="A24" s="22">
        <v>20</v>
      </c>
      <c r="E24" s="28"/>
      <c r="F24" s="28"/>
      <c r="G24" s="28">
        <f t="shared" si="0"/>
      </c>
      <c r="I24" s="28"/>
      <c r="J24" s="28"/>
      <c r="K24" s="28">
        <f t="shared" si="1"/>
      </c>
      <c r="L24" s="28">
        <f>IF(J24="Groupe C",COUNTIF(J$24:J25,"Groupe E"),"")</f>
      </c>
      <c r="M24" s="28">
        <f>IF(J24="Groupe E",COUNTIF(J$24:J25,"Groupe C"),"")</f>
      </c>
    </row>
    <row r="26" spans="1:13" ht="15">
      <c r="A26" s="5" t="s">
        <v>1</v>
      </c>
      <c r="B26" s="4">
        <f>COUNT(B5:B24)</f>
        <v>4</v>
      </c>
      <c r="C26" s="4">
        <f>COUNT(C5:C24)</f>
        <v>5</v>
      </c>
      <c r="L26" s="28">
        <f>SUM(L5:L13)</f>
        <v>7</v>
      </c>
      <c r="M26" s="28">
        <f>SUM(M5:M13)</f>
        <v>13</v>
      </c>
    </row>
    <row r="27" spans="1:13" ht="15">
      <c r="A27" s="5" t="s">
        <v>41</v>
      </c>
      <c r="B27" s="4">
        <f>SUMIF($F$5:$F$24,B4,$G$5:$G$24)</f>
        <v>17</v>
      </c>
      <c r="C27" s="4">
        <f>SUMIF($F$5:$F$24,C4,$G$5:$G$24)</f>
        <v>28</v>
      </c>
      <c r="L27" s="64">
        <f>L26+M26</f>
        <v>20</v>
      </c>
      <c r="M27" s="64"/>
    </row>
    <row r="28" spans="1:13" ht="15">
      <c r="A28" s="5" t="s">
        <v>14</v>
      </c>
      <c r="B28" s="4">
        <f>B26*C26+(B26*(B26+1)/2)-B27</f>
        <v>13</v>
      </c>
      <c r="C28" s="4">
        <f>B26*C26+(C26*(C26+1)/2)-C27</f>
        <v>7</v>
      </c>
      <c r="L28" s="64">
        <f>B26*C26</f>
        <v>20</v>
      </c>
      <c r="M28" s="64"/>
    </row>
    <row r="29" spans="1:3" ht="15">
      <c r="A29" s="5"/>
      <c r="B29" s="4"/>
      <c r="C29" s="4"/>
    </row>
  </sheetData>
  <sheetProtection/>
  <mergeCells count="3">
    <mergeCell ref="L27:M27"/>
    <mergeCell ref="L28:M28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V50"/>
  <sheetViews>
    <sheetView zoomScalePageLayoutView="0" workbookViewId="0" topLeftCell="A1">
      <selection activeCell="A1" sqref="A1:V1"/>
    </sheetView>
  </sheetViews>
  <sheetFormatPr defaultColWidth="11.421875" defaultRowHeight="15"/>
  <cols>
    <col min="1" max="22" width="4.421875" style="0" customWidth="1"/>
  </cols>
  <sheetData>
    <row r="1" spans="1:22" ht="26.25">
      <c r="A1" s="55" t="s">
        <v>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3" spans="3:22" ht="15">
      <c r="C3" s="56" t="s">
        <v>73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3:22" ht="15">
      <c r="C4" s="56" t="s">
        <v>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2:22" ht="15">
      <c r="B5" s="20"/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28">
        <v>13</v>
      </c>
      <c r="P5" s="28">
        <v>14</v>
      </c>
      <c r="Q5" s="28">
        <v>15</v>
      </c>
      <c r="R5" s="28">
        <v>16</v>
      </c>
      <c r="S5" s="28">
        <v>17</v>
      </c>
      <c r="T5" s="28">
        <v>18</v>
      </c>
      <c r="U5" s="28">
        <v>19</v>
      </c>
      <c r="V5" s="28">
        <v>20</v>
      </c>
    </row>
    <row r="6" spans="1:22" ht="15">
      <c r="A6" s="65" t="s">
        <v>13</v>
      </c>
      <c r="B6" s="28">
        <v>1</v>
      </c>
      <c r="C6" s="28" t="s">
        <v>66</v>
      </c>
      <c r="D6" s="28" t="s">
        <v>66</v>
      </c>
      <c r="E6" s="28" t="s">
        <v>66</v>
      </c>
      <c r="F6" s="28" t="s">
        <v>66</v>
      </c>
      <c r="G6" s="28" t="s">
        <v>66</v>
      </c>
      <c r="H6" s="28" t="s">
        <v>66</v>
      </c>
      <c r="I6" s="28" t="s">
        <v>66</v>
      </c>
      <c r="J6" s="28" t="s">
        <v>66</v>
      </c>
      <c r="K6" s="28" t="s">
        <v>66</v>
      </c>
      <c r="L6" s="28" t="s">
        <v>66</v>
      </c>
      <c r="M6" s="28" t="s">
        <v>66</v>
      </c>
      <c r="N6" s="28" t="s">
        <v>66</v>
      </c>
      <c r="O6" s="28" t="s">
        <v>66</v>
      </c>
      <c r="P6" s="28" t="s">
        <v>66</v>
      </c>
      <c r="Q6" s="28" t="s">
        <v>66</v>
      </c>
      <c r="R6" s="28" t="s">
        <v>66</v>
      </c>
      <c r="S6" s="28" t="s">
        <v>66</v>
      </c>
      <c r="T6" s="28" t="s">
        <v>66</v>
      </c>
      <c r="U6" s="28" t="s">
        <v>66</v>
      </c>
      <c r="V6" s="28" t="s">
        <v>66</v>
      </c>
    </row>
    <row r="7" spans="1:22" ht="15">
      <c r="A7" s="65"/>
      <c r="B7" s="28">
        <v>2</v>
      </c>
      <c r="C7" s="28" t="s">
        <v>66</v>
      </c>
      <c r="D7" s="28" t="s">
        <v>66</v>
      </c>
      <c r="E7" s="28" t="s">
        <v>66</v>
      </c>
      <c r="F7" s="28" t="s">
        <v>66</v>
      </c>
      <c r="G7" s="28" t="s">
        <v>66</v>
      </c>
      <c r="H7" s="28" t="s">
        <v>66</v>
      </c>
      <c r="I7" s="28" t="s">
        <v>66</v>
      </c>
      <c r="J7" s="28">
        <v>0</v>
      </c>
      <c r="K7" s="28">
        <v>0</v>
      </c>
      <c r="L7" s="28">
        <v>0</v>
      </c>
      <c r="M7" s="28">
        <v>0</v>
      </c>
      <c r="N7" s="28">
        <v>1</v>
      </c>
      <c r="O7" s="28">
        <v>1</v>
      </c>
      <c r="P7" s="28">
        <v>1</v>
      </c>
      <c r="Q7" s="28">
        <v>1</v>
      </c>
      <c r="R7" s="28">
        <v>1</v>
      </c>
      <c r="S7" s="28">
        <v>2</v>
      </c>
      <c r="T7" s="28">
        <v>2</v>
      </c>
      <c r="U7" s="28">
        <v>2</v>
      </c>
      <c r="V7" s="28">
        <v>2</v>
      </c>
    </row>
    <row r="8" spans="1:22" ht="15">
      <c r="A8" s="65"/>
      <c r="B8" s="28">
        <v>3</v>
      </c>
      <c r="C8" s="28" t="s">
        <v>66</v>
      </c>
      <c r="D8" s="28" t="s">
        <v>66</v>
      </c>
      <c r="E8" s="28" t="s">
        <v>66</v>
      </c>
      <c r="F8" s="28" t="s">
        <v>66</v>
      </c>
      <c r="G8" s="28">
        <v>0</v>
      </c>
      <c r="H8" s="28">
        <v>1</v>
      </c>
      <c r="I8" s="28">
        <v>1</v>
      </c>
      <c r="J8" s="28">
        <v>2</v>
      </c>
      <c r="K8" s="28">
        <v>2</v>
      </c>
      <c r="L8" s="28">
        <v>3</v>
      </c>
      <c r="M8" s="28">
        <v>3</v>
      </c>
      <c r="N8" s="28">
        <v>4</v>
      </c>
      <c r="O8" s="28">
        <v>4</v>
      </c>
      <c r="P8" s="28">
        <v>5</v>
      </c>
      <c r="Q8" s="28">
        <v>5</v>
      </c>
      <c r="R8" s="28">
        <v>6</v>
      </c>
      <c r="S8" s="28">
        <v>6</v>
      </c>
      <c r="T8" s="28">
        <v>7</v>
      </c>
      <c r="U8" s="28">
        <v>7</v>
      </c>
      <c r="V8" s="28">
        <v>8</v>
      </c>
    </row>
    <row r="9" spans="1:22" ht="15">
      <c r="A9" s="65"/>
      <c r="B9" s="28">
        <v>4</v>
      </c>
      <c r="C9" s="28" t="s">
        <v>66</v>
      </c>
      <c r="D9" s="28" t="s">
        <v>66</v>
      </c>
      <c r="E9" s="28" t="s">
        <v>66</v>
      </c>
      <c r="F9" s="28">
        <v>0</v>
      </c>
      <c r="G9" s="34">
        <v>1</v>
      </c>
      <c r="H9" s="28">
        <v>2</v>
      </c>
      <c r="I9" s="28">
        <v>3</v>
      </c>
      <c r="J9" s="28">
        <v>4</v>
      </c>
      <c r="K9" s="28">
        <v>4</v>
      </c>
      <c r="L9" s="28">
        <v>5</v>
      </c>
      <c r="M9" s="28">
        <v>6</v>
      </c>
      <c r="N9" s="28">
        <v>7</v>
      </c>
      <c r="O9" s="28">
        <v>8</v>
      </c>
      <c r="P9" s="28">
        <v>9</v>
      </c>
      <c r="Q9" s="28">
        <v>10</v>
      </c>
      <c r="R9" s="28">
        <v>11</v>
      </c>
      <c r="S9" s="28">
        <v>11</v>
      </c>
      <c r="T9" s="28">
        <v>12</v>
      </c>
      <c r="U9" s="28">
        <v>13</v>
      </c>
      <c r="V9" s="28">
        <v>13</v>
      </c>
    </row>
    <row r="10" spans="1:22" ht="15">
      <c r="A10" s="65"/>
      <c r="B10" s="28">
        <v>5</v>
      </c>
      <c r="C10" s="28" t="s">
        <v>66</v>
      </c>
      <c r="D10" s="28" t="s">
        <v>66</v>
      </c>
      <c r="E10" s="28">
        <v>0</v>
      </c>
      <c r="F10" s="28">
        <v>1</v>
      </c>
      <c r="G10" s="28">
        <v>2</v>
      </c>
      <c r="H10" s="28">
        <v>3</v>
      </c>
      <c r="I10" s="28">
        <v>5</v>
      </c>
      <c r="J10" s="28">
        <v>6</v>
      </c>
      <c r="K10" s="28">
        <v>7</v>
      </c>
      <c r="L10" s="28">
        <v>8</v>
      </c>
      <c r="M10" s="28">
        <v>9</v>
      </c>
      <c r="N10" s="28">
        <v>11</v>
      </c>
      <c r="O10" s="28">
        <v>12</v>
      </c>
      <c r="P10" s="28">
        <v>13</v>
      </c>
      <c r="Q10" s="28">
        <v>14</v>
      </c>
      <c r="R10" s="28">
        <v>15</v>
      </c>
      <c r="S10" s="28">
        <v>17</v>
      </c>
      <c r="T10" s="28">
        <v>18</v>
      </c>
      <c r="U10" s="28">
        <v>19</v>
      </c>
      <c r="V10" s="28">
        <v>20</v>
      </c>
    </row>
    <row r="11" spans="1:22" ht="15">
      <c r="A11" s="65"/>
      <c r="B11" s="28">
        <v>6</v>
      </c>
      <c r="C11" s="28" t="s">
        <v>66</v>
      </c>
      <c r="D11" s="28" t="s">
        <v>66</v>
      </c>
      <c r="E11" s="28">
        <v>1</v>
      </c>
      <c r="F11" s="28">
        <v>2</v>
      </c>
      <c r="G11" s="28">
        <v>3</v>
      </c>
      <c r="H11" s="28">
        <v>5</v>
      </c>
      <c r="I11" s="28">
        <v>6</v>
      </c>
      <c r="J11" s="28">
        <v>8</v>
      </c>
      <c r="K11" s="28">
        <v>10</v>
      </c>
      <c r="L11" s="28">
        <v>11</v>
      </c>
      <c r="M11" s="28">
        <v>13</v>
      </c>
      <c r="N11" s="28">
        <v>14</v>
      </c>
      <c r="O11" s="28">
        <v>16</v>
      </c>
      <c r="P11" s="28">
        <v>17</v>
      </c>
      <c r="Q11" s="28">
        <v>19</v>
      </c>
      <c r="R11" s="28">
        <v>21</v>
      </c>
      <c r="S11" s="28">
        <v>22</v>
      </c>
      <c r="T11" s="28">
        <v>24</v>
      </c>
      <c r="U11" s="28">
        <v>25</v>
      </c>
      <c r="V11" s="28">
        <v>27</v>
      </c>
    </row>
    <row r="12" spans="1:22" ht="15">
      <c r="A12" s="65"/>
      <c r="B12" s="28">
        <v>7</v>
      </c>
      <c r="C12" s="28" t="s">
        <v>66</v>
      </c>
      <c r="D12" s="28" t="s">
        <v>66</v>
      </c>
      <c r="E12" s="28">
        <v>1</v>
      </c>
      <c r="F12" s="28">
        <v>3</v>
      </c>
      <c r="G12" s="28">
        <v>5</v>
      </c>
      <c r="H12" s="28">
        <v>6</v>
      </c>
      <c r="I12" s="28">
        <v>8</v>
      </c>
      <c r="J12" s="28">
        <v>10</v>
      </c>
      <c r="K12" s="28">
        <v>12</v>
      </c>
      <c r="L12" s="28">
        <v>14</v>
      </c>
      <c r="M12" s="28">
        <v>16</v>
      </c>
      <c r="N12" s="28">
        <v>18</v>
      </c>
      <c r="O12" s="28">
        <v>20</v>
      </c>
      <c r="P12" s="28">
        <v>22</v>
      </c>
      <c r="Q12" s="28">
        <v>24</v>
      </c>
      <c r="R12" s="28">
        <v>26</v>
      </c>
      <c r="S12" s="28">
        <v>28</v>
      </c>
      <c r="T12" s="28">
        <v>30</v>
      </c>
      <c r="U12" s="28">
        <v>32</v>
      </c>
      <c r="V12" s="28">
        <v>34</v>
      </c>
    </row>
    <row r="13" spans="1:22" ht="15">
      <c r="A13" s="65"/>
      <c r="B13" s="28">
        <v>8</v>
      </c>
      <c r="C13" s="28" t="s">
        <v>66</v>
      </c>
      <c r="D13" s="28">
        <v>0</v>
      </c>
      <c r="E13" s="28">
        <v>2</v>
      </c>
      <c r="F13" s="28">
        <v>4</v>
      </c>
      <c r="G13" s="28">
        <v>6</v>
      </c>
      <c r="H13" s="28">
        <v>8</v>
      </c>
      <c r="I13" s="28">
        <v>10</v>
      </c>
      <c r="J13" s="28">
        <v>13</v>
      </c>
      <c r="K13" s="28">
        <v>15</v>
      </c>
      <c r="L13" s="28">
        <v>17</v>
      </c>
      <c r="M13" s="28">
        <v>19</v>
      </c>
      <c r="N13" s="28">
        <v>22</v>
      </c>
      <c r="O13" s="28">
        <v>24</v>
      </c>
      <c r="P13" s="28">
        <v>26</v>
      </c>
      <c r="Q13" s="28">
        <v>29</v>
      </c>
      <c r="R13" s="28">
        <v>31</v>
      </c>
      <c r="S13" s="28">
        <v>34</v>
      </c>
      <c r="T13" s="28">
        <v>36</v>
      </c>
      <c r="U13" s="28">
        <v>38</v>
      </c>
      <c r="V13" s="28">
        <v>41</v>
      </c>
    </row>
    <row r="14" spans="1:22" ht="15">
      <c r="A14" s="65"/>
      <c r="B14" s="28">
        <v>9</v>
      </c>
      <c r="C14" s="28" t="s">
        <v>66</v>
      </c>
      <c r="D14" s="28">
        <v>0</v>
      </c>
      <c r="E14" s="28">
        <v>2</v>
      </c>
      <c r="F14" s="28">
        <v>4</v>
      </c>
      <c r="G14" s="28">
        <v>7</v>
      </c>
      <c r="H14" s="28">
        <v>10</v>
      </c>
      <c r="I14" s="28">
        <v>12</v>
      </c>
      <c r="J14" s="28">
        <v>15</v>
      </c>
      <c r="K14" s="28">
        <v>17</v>
      </c>
      <c r="L14" s="28">
        <v>21</v>
      </c>
      <c r="M14" s="28">
        <v>23</v>
      </c>
      <c r="N14" s="28">
        <v>26</v>
      </c>
      <c r="O14" s="28">
        <v>28</v>
      </c>
      <c r="P14" s="28">
        <v>31</v>
      </c>
      <c r="Q14" s="28">
        <v>34</v>
      </c>
      <c r="R14" s="28">
        <v>37</v>
      </c>
      <c r="S14" s="28">
        <v>39</v>
      </c>
      <c r="T14" s="28">
        <v>42</v>
      </c>
      <c r="U14" s="28">
        <v>45</v>
      </c>
      <c r="V14" s="28">
        <v>48</v>
      </c>
    </row>
    <row r="15" spans="1:22" ht="15">
      <c r="A15" s="65"/>
      <c r="B15" s="28">
        <v>10</v>
      </c>
      <c r="C15" s="28" t="s">
        <v>66</v>
      </c>
      <c r="D15" s="28">
        <v>0</v>
      </c>
      <c r="E15" s="28">
        <v>3</v>
      </c>
      <c r="F15" s="28">
        <v>5</v>
      </c>
      <c r="G15" s="28">
        <v>8</v>
      </c>
      <c r="H15" s="28">
        <v>11</v>
      </c>
      <c r="I15" s="28">
        <v>14</v>
      </c>
      <c r="J15" s="28">
        <v>17</v>
      </c>
      <c r="K15" s="28">
        <v>20</v>
      </c>
      <c r="L15" s="28">
        <v>23</v>
      </c>
      <c r="M15" s="28">
        <v>26</v>
      </c>
      <c r="N15" s="28">
        <v>29</v>
      </c>
      <c r="O15" s="28">
        <v>33</v>
      </c>
      <c r="P15" s="28">
        <v>36</v>
      </c>
      <c r="Q15" s="28">
        <v>39</v>
      </c>
      <c r="R15" s="28">
        <v>42</v>
      </c>
      <c r="S15" s="28">
        <v>45</v>
      </c>
      <c r="T15" s="28">
        <v>48</v>
      </c>
      <c r="U15" s="28">
        <v>52</v>
      </c>
      <c r="V15" s="28">
        <v>55</v>
      </c>
    </row>
    <row r="16" spans="1:22" ht="15">
      <c r="A16" s="65"/>
      <c r="B16" s="28">
        <v>11</v>
      </c>
      <c r="C16" s="28" t="s">
        <v>66</v>
      </c>
      <c r="D16" s="28">
        <v>0</v>
      </c>
      <c r="E16" s="28">
        <v>3</v>
      </c>
      <c r="F16" s="28">
        <v>6</v>
      </c>
      <c r="G16" s="28">
        <v>9</v>
      </c>
      <c r="H16" s="28">
        <v>13</v>
      </c>
      <c r="I16" s="28">
        <v>16</v>
      </c>
      <c r="J16" s="28">
        <v>19</v>
      </c>
      <c r="K16" s="28">
        <v>23</v>
      </c>
      <c r="L16" s="28">
        <v>26</v>
      </c>
      <c r="M16" s="28">
        <v>30</v>
      </c>
      <c r="N16" s="28">
        <v>33</v>
      </c>
      <c r="O16" s="28">
        <v>37</v>
      </c>
      <c r="P16" s="28">
        <v>40</v>
      </c>
      <c r="Q16" s="28">
        <v>44</v>
      </c>
      <c r="R16" s="28">
        <v>47</v>
      </c>
      <c r="S16" s="28">
        <v>51</v>
      </c>
      <c r="T16" s="28">
        <v>55</v>
      </c>
      <c r="U16" s="28">
        <v>58</v>
      </c>
      <c r="V16" s="28">
        <v>62</v>
      </c>
    </row>
    <row r="17" spans="1:22" ht="15">
      <c r="A17" s="65"/>
      <c r="B17" s="28">
        <v>12</v>
      </c>
      <c r="C17" s="28" t="s">
        <v>66</v>
      </c>
      <c r="D17" s="28">
        <v>1</v>
      </c>
      <c r="E17" s="28">
        <v>4</v>
      </c>
      <c r="F17" s="28">
        <v>7</v>
      </c>
      <c r="G17" s="28">
        <v>11</v>
      </c>
      <c r="H17" s="28">
        <v>14</v>
      </c>
      <c r="I17" s="28">
        <v>18</v>
      </c>
      <c r="J17" s="28">
        <v>22</v>
      </c>
      <c r="K17" s="28">
        <v>26</v>
      </c>
      <c r="L17" s="28">
        <v>29</v>
      </c>
      <c r="M17" s="28">
        <v>33</v>
      </c>
      <c r="N17" s="28">
        <v>37</v>
      </c>
      <c r="O17" s="28">
        <v>41</v>
      </c>
      <c r="P17" s="28">
        <v>45</v>
      </c>
      <c r="Q17" s="28">
        <v>49</v>
      </c>
      <c r="R17" s="28">
        <v>53</v>
      </c>
      <c r="S17" s="28">
        <v>57</v>
      </c>
      <c r="T17" s="28">
        <v>61</v>
      </c>
      <c r="U17" s="28">
        <v>65</v>
      </c>
      <c r="V17" s="28">
        <v>69</v>
      </c>
    </row>
    <row r="18" spans="1:22" ht="15">
      <c r="A18" s="65"/>
      <c r="B18" s="28">
        <v>13</v>
      </c>
      <c r="C18" s="28" t="s">
        <v>66</v>
      </c>
      <c r="D18" s="28">
        <v>1</v>
      </c>
      <c r="E18" s="28">
        <v>4</v>
      </c>
      <c r="F18" s="28">
        <v>8</v>
      </c>
      <c r="G18" s="28">
        <v>12</v>
      </c>
      <c r="H18" s="28">
        <v>16</v>
      </c>
      <c r="I18" s="28">
        <v>20</v>
      </c>
      <c r="J18" s="28">
        <v>24</v>
      </c>
      <c r="K18" s="28">
        <v>28</v>
      </c>
      <c r="L18" s="28">
        <v>33</v>
      </c>
      <c r="M18" s="28">
        <v>37</v>
      </c>
      <c r="N18" s="28">
        <v>41</v>
      </c>
      <c r="O18" s="28">
        <v>45</v>
      </c>
      <c r="P18" s="28">
        <v>50</v>
      </c>
      <c r="Q18" s="28">
        <v>54</v>
      </c>
      <c r="R18" s="28">
        <v>59</v>
      </c>
      <c r="S18" s="28">
        <v>63</v>
      </c>
      <c r="T18" s="28">
        <v>67</v>
      </c>
      <c r="U18" s="28">
        <v>72</v>
      </c>
      <c r="V18" s="28">
        <v>76</v>
      </c>
    </row>
    <row r="19" spans="1:22" ht="15">
      <c r="A19" s="65"/>
      <c r="B19" s="28">
        <v>14</v>
      </c>
      <c r="C19" s="28" t="s">
        <v>66</v>
      </c>
      <c r="D19" s="28">
        <v>1</v>
      </c>
      <c r="E19" s="28">
        <v>5</v>
      </c>
      <c r="F19" s="28">
        <v>9</v>
      </c>
      <c r="G19" s="28">
        <v>13</v>
      </c>
      <c r="H19" s="28">
        <v>17</v>
      </c>
      <c r="I19" s="28">
        <v>22</v>
      </c>
      <c r="J19" s="28">
        <v>26</v>
      </c>
      <c r="K19" s="28">
        <v>31</v>
      </c>
      <c r="L19" s="28">
        <v>36</v>
      </c>
      <c r="M19" s="28">
        <v>40</v>
      </c>
      <c r="N19" s="28">
        <v>45</v>
      </c>
      <c r="O19" s="28">
        <v>50</v>
      </c>
      <c r="P19" s="28">
        <v>55</v>
      </c>
      <c r="Q19" s="28">
        <v>59</v>
      </c>
      <c r="R19" s="28">
        <v>64</v>
      </c>
      <c r="S19" s="28">
        <v>67</v>
      </c>
      <c r="T19" s="28">
        <v>74</v>
      </c>
      <c r="U19" s="28">
        <v>78</v>
      </c>
      <c r="V19" s="28">
        <v>83</v>
      </c>
    </row>
    <row r="20" spans="1:22" ht="15">
      <c r="A20" s="65"/>
      <c r="B20" s="28">
        <v>15</v>
      </c>
      <c r="C20" s="28" t="s">
        <v>66</v>
      </c>
      <c r="D20" s="28">
        <v>1</v>
      </c>
      <c r="E20" s="28">
        <v>5</v>
      </c>
      <c r="F20" s="28">
        <v>10</v>
      </c>
      <c r="G20" s="28">
        <v>14</v>
      </c>
      <c r="H20" s="28">
        <v>19</v>
      </c>
      <c r="I20" s="28">
        <v>24</v>
      </c>
      <c r="J20" s="28">
        <v>29</v>
      </c>
      <c r="K20" s="28">
        <v>34</v>
      </c>
      <c r="L20" s="28">
        <v>39</v>
      </c>
      <c r="M20" s="28">
        <v>44</v>
      </c>
      <c r="N20" s="28">
        <v>49</v>
      </c>
      <c r="O20" s="28">
        <v>54</v>
      </c>
      <c r="P20" s="28">
        <v>59</v>
      </c>
      <c r="Q20" s="28">
        <v>64</v>
      </c>
      <c r="R20" s="28">
        <v>70</v>
      </c>
      <c r="S20" s="28">
        <v>75</v>
      </c>
      <c r="T20" s="28">
        <v>80</v>
      </c>
      <c r="U20" s="28">
        <v>85</v>
      </c>
      <c r="V20" s="28">
        <v>90</v>
      </c>
    </row>
    <row r="21" spans="1:22" ht="15">
      <c r="A21" s="65"/>
      <c r="B21" s="28">
        <v>16</v>
      </c>
      <c r="C21" s="28" t="s">
        <v>66</v>
      </c>
      <c r="D21" s="28">
        <v>1</v>
      </c>
      <c r="E21" s="28">
        <v>6</v>
      </c>
      <c r="F21" s="28">
        <v>11</v>
      </c>
      <c r="G21" s="28">
        <v>15</v>
      </c>
      <c r="H21" s="28">
        <v>21</v>
      </c>
      <c r="I21" s="28">
        <v>26</v>
      </c>
      <c r="J21" s="28">
        <v>31</v>
      </c>
      <c r="K21" s="28">
        <v>37</v>
      </c>
      <c r="L21" s="28">
        <v>42</v>
      </c>
      <c r="M21" s="28">
        <v>47</v>
      </c>
      <c r="N21" s="28">
        <v>53</v>
      </c>
      <c r="O21" s="28">
        <v>59</v>
      </c>
      <c r="P21" s="28">
        <v>64</v>
      </c>
      <c r="Q21" s="28">
        <v>70</v>
      </c>
      <c r="R21" s="28">
        <v>75</v>
      </c>
      <c r="S21" s="28">
        <v>81</v>
      </c>
      <c r="T21" s="28">
        <v>86</v>
      </c>
      <c r="U21" s="28">
        <v>92</v>
      </c>
      <c r="V21" s="28">
        <v>98</v>
      </c>
    </row>
    <row r="22" spans="1:22" ht="15">
      <c r="A22" s="65"/>
      <c r="B22" s="28">
        <v>17</v>
      </c>
      <c r="C22" s="28" t="s">
        <v>66</v>
      </c>
      <c r="D22" s="28">
        <v>2</v>
      </c>
      <c r="E22" s="28">
        <v>6</v>
      </c>
      <c r="F22" s="28">
        <v>11</v>
      </c>
      <c r="G22" s="28">
        <v>17</v>
      </c>
      <c r="H22" s="28">
        <v>22</v>
      </c>
      <c r="I22" s="28">
        <v>28</v>
      </c>
      <c r="J22" s="28">
        <v>34</v>
      </c>
      <c r="K22" s="28">
        <v>39</v>
      </c>
      <c r="L22" s="28">
        <v>45</v>
      </c>
      <c r="M22" s="28">
        <v>51</v>
      </c>
      <c r="N22" s="28">
        <v>57</v>
      </c>
      <c r="O22" s="28">
        <v>63</v>
      </c>
      <c r="P22" s="28">
        <v>67</v>
      </c>
      <c r="Q22" s="28">
        <v>75</v>
      </c>
      <c r="R22" s="28">
        <v>81</v>
      </c>
      <c r="S22" s="28">
        <v>87</v>
      </c>
      <c r="T22" s="28">
        <v>93</v>
      </c>
      <c r="U22" s="28">
        <v>99</v>
      </c>
      <c r="V22" s="28">
        <v>105</v>
      </c>
    </row>
    <row r="23" spans="1:22" ht="15">
      <c r="A23" s="65"/>
      <c r="B23" s="28">
        <v>18</v>
      </c>
      <c r="C23" s="28" t="s">
        <v>66</v>
      </c>
      <c r="D23" s="28">
        <v>2</v>
      </c>
      <c r="E23" s="28">
        <v>7</v>
      </c>
      <c r="F23" s="28">
        <v>12</v>
      </c>
      <c r="G23" s="28">
        <v>18</v>
      </c>
      <c r="H23" s="28">
        <v>24</v>
      </c>
      <c r="I23" s="28">
        <v>30</v>
      </c>
      <c r="J23" s="28">
        <v>36</v>
      </c>
      <c r="K23" s="28">
        <v>42</v>
      </c>
      <c r="L23" s="28">
        <v>48</v>
      </c>
      <c r="M23" s="28">
        <v>55</v>
      </c>
      <c r="N23" s="28">
        <v>61</v>
      </c>
      <c r="O23" s="28">
        <v>67</v>
      </c>
      <c r="P23" s="28">
        <v>74</v>
      </c>
      <c r="Q23" s="28">
        <v>80</v>
      </c>
      <c r="R23" s="28">
        <v>86</v>
      </c>
      <c r="S23" s="28">
        <v>93</v>
      </c>
      <c r="T23" s="28">
        <v>99</v>
      </c>
      <c r="U23" s="28">
        <v>106</v>
      </c>
      <c r="V23" s="28">
        <v>112</v>
      </c>
    </row>
    <row r="24" spans="1:22" ht="15">
      <c r="A24" s="65"/>
      <c r="B24" s="28">
        <v>19</v>
      </c>
      <c r="C24" s="28" t="s">
        <v>66</v>
      </c>
      <c r="D24" s="28">
        <v>2</v>
      </c>
      <c r="E24" s="28">
        <v>7</v>
      </c>
      <c r="F24" s="28">
        <v>13</v>
      </c>
      <c r="G24" s="28">
        <v>19</v>
      </c>
      <c r="H24" s="28">
        <v>25</v>
      </c>
      <c r="I24" s="28">
        <v>32</v>
      </c>
      <c r="J24" s="28">
        <v>38</v>
      </c>
      <c r="K24" s="28">
        <v>45</v>
      </c>
      <c r="L24" s="28">
        <v>52</v>
      </c>
      <c r="M24" s="28">
        <v>58</v>
      </c>
      <c r="N24" s="28">
        <v>65</v>
      </c>
      <c r="O24" s="28">
        <v>72</v>
      </c>
      <c r="P24" s="28">
        <v>78</v>
      </c>
      <c r="Q24" s="28">
        <v>85</v>
      </c>
      <c r="R24" s="28">
        <v>92</v>
      </c>
      <c r="S24" s="28">
        <v>99</v>
      </c>
      <c r="T24" s="28">
        <v>106</v>
      </c>
      <c r="U24" s="28">
        <v>113</v>
      </c>
      <c r="V24" s="28">
        <v>119</v>
      </c>
    </row>
    <row r="25" spans="1:22" ht="15">
      <c r="A25" s="65"/>
      <c r="B25" s="28">
        <v>20</v>
      </c>
      <c r="C25" s="28" t="s">
        <v>66</v>
      </c>
      <c r="D25" s="28">
        <v>2</v>
      </c>
      <c r="E25" s="28">
        <v>8</v>
      </c>
      <c r="F25" s="28">
        <v>14</v>
      </c>
      <c r="G25" s="28">
        <v>20</v>
      </c>
      <c r="H25" s="28">
        <v>27</v>
      </c>
      <c r="I25" s="28">
        <v>34</v>
      </c>
      <c r="J25" s="28">
        <v>41</v>
      </c>
      <c r="K25" s="28">
        <v>48</v>
      </c>
      <c r="L25" s="28">
        <v>55</v>
      </c>
      <c r="M25" s="28">
        <v>62</v>
      </c>
      <c r="N25" s="28">
        <v>69</v>
      </c>
      <c r="O25" s="28">
        <v>76</v>
      </c>
      <c r="P25" s="28">
        <v>83</v>
      </c>
      <c r="Q25" s="28">
        <v>90</v>
      </c>
      <c r="R25" s="28">
        <v>98</v>
      </c>
      <c r="S25" s="28">
        <v>105</v>
      </c>
      <c r="T25" s="28">
        <v>112</v>
      </c>
      <c r="U25" s="28">
        <v>119</v>
      </c>
      <c r="V25" s="28">
        <v>127</v>
      </c>
    </row>
    <row r="26" spans="1:22" ht="15">
      <c r="A26" s="3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">
      <c r="A27" s="3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2" ht="15">
      <c r="B28" s="4"/>
      <c r="C28" s="56" t="s">
        <v>74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2:22" ht="15">
      <c r="B29" s="4"/>
      <c r="C29" s="56" t="s">
        <v>8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2:22" ht="15">
      <c r="B30" s="40"/>
      <c r="C30" s="28">
        <v>1</v>
      </c>
      <c r="D30" s="28">
        <v>2</v>
      </c>
      <c r="E30" s="28">
        <v>3</v>
      </c>
      <c r="F30" s="28">
        <v>4</v>
      </c>
      <c r="G30" s="28">
        <v>5</v>
      </c>
      <c r="H30" s="28">
        <v>6</v>
      </c>
      <c r="I30" s="28">
        <v>7</v>
      </c>
      <c r="J30" s="28">
        <v>8</v>
      </c>
      <c r="K30" s="28">
        <v>9</v>
      </c>
      <c r="L30" s="28">
        <v>10</v>
      </c>
      <c r="M30" s="28">
        <v>11</v>
      </c>
      <c r="N30" s="28">
        <v>12</v>
      </c>
      <c r="O30" s="28">
        <v>13</v>
      </c>
      <c r="P30" s="28">
        <v>14</v>
      </c>
      <c r="Q30" s="28">
        <v>15</v>
      </c>
      <c r="R30" s="28">
        <v>16</v>
      </c>
      <c r="S30" s="28">
        <v>17</v>
      </c>
      <c r="T30" s="28">
        <v>18</v>
      </c>
      <c r="U30" s="28">
        <v>19</v>
      </c>
      <c r="V30" s="28">
        <v>20</v>
      </c>
    </row>
    <row r="31" spans="1:22" ht="15">
      <c r="A31" s="65" t="s">
        <v>13</v>
      </c>
      <c r="B31" s="28">
        <v>1</v>
      </c>
      <c r="C31" s="28" t="s">
        <v>66</v>
      </c>
      <c r="D31" s="28" t="s">
        <v>66</v>
      </c>
      <c r="E31" s="28" t="s">
        <v>66</v>
      </c>
      <c r="F31" s="28" t="s">
        <v>66</v>
      </c>
      <c r="G31" s="28" t="s">
        <v>66</v>
      </c>
      <c r="H31" s="28" t="s">
        <v>66</v>
      </c>
      <c r="I31" s="28" t="s">
        <v>66</v>
      </c>
      <c r="J31" s="28" t="s">
        <v>66</v>
      </c>
      <c r="K31" s="28" t="s">
        <v>66</v>
      </c>
      <c r="L31" s="28" t="s">
        <v>66</v>
      </c>
      <c r="M31" s="28" t="s">
        <v>66</v>
      </c>
      <c r="N31" s="28" t="s">
        <v>66</v>
      </c>
      <c r="O31" s="28" t="s">
        <v>66</v>
      </c>
      <c r="P31" s="28" t="s">
        <v>66</v>
      </c>
      <c r="Q31" s="28" t="s">
        <v>66</v>
      </c>
      <c r="R31" s="28" t="s">
        <v>66</v>
      </c>
      <c r="S31" s="28" t="s">
        <v>66</v>
      </c>
      <c r="T31" s="28" t="s">
        <v>66</v>
      </c>
      <c r="U31" s="28" t="s">
        <v>66</v>
      </c>
      <c r="V31" s="28" t="s">
        <v>66</v>
      </c>
    </row>
    <row r="32" spans="1:22" ht="15">
      <c r="A32" s="65"/>
      <c r="B32" s="28">
        <v>2</v>
      </c>
      <c r="C32" s="28" t="s">
        <v>66</v>
      </c>
      <c r="D32" s="28" t="s">
        <v>66</v>
      </c>
      <c r="E32" s="28" t="s">
        <v>66</v>
      </c>
      <c r="F32" s="28" t="s">
        <v>66</v>
      </c>
      <c r="G32" s="28" t="s">
        <v>66</v>
      </c>
      <c r="H32" s="28" t="s">
        <v>66</v>
      </c>
      <c r="I32" s="28" t="s">
        <v>66</v>
      </c>
      <c r="J32" s="28" t="s">
        <v>66</v>
      </c>
      <c r="K32" s="28" t="s">
        <v>66</v>
      </c>
      <c r="L32" s="28" t="s">
        <v>66</v>
      </c>
      <c r="M32" s="28" t="s">
        <v>66</v>
      </c>
      <c r="N32" s="28" t="s">
        <v>66</v>
      </c>
      <c r="O32" s="28" t="s">
        <v>66</v>
      </c>
      <c r="P32" s="28" t="s">
        <v>66</v>
      </c>
      <c r="Q32" s="28" t="s">
        <v>66</v>
      </c>
      <c r="R32" s="28" t="s">
        <v>66</v>
      </c>
      <c r="S32" s="28" t="s">
        <v>66</v>
      </c>
      <c r="T32" s="28" t="s">
        <v>66</v>
      </c>
      <c r="U32" s="28">
        <v>0</v>
      </c>
      <c r="V32" s="28">
        <v>0</v>
      </c>
    </row>
    <row r="33" spans="1:22" ht="15">
      <c r="A33" s="65"/>
      <c r="B33" s="28">
        <v>3</v>
      </c>
      <c r="C33" s="28" t="s">
        <v>66</v>
      </c>
      <c r="D33" s="28" t="s">
        <v>66</v>
      </c>
      <c r="E33" s="28" t="s">
        <v>66</v>
      </c>
      <c r="F33" s="28" t="s">
        <v>66</v>
      </c>
      <c r="G33" s="28" t="s">
        <v>66</v>
      </c>
      <c r="H33" s="28" t="s">
        <v>66</v>
      </c>
      <c r="I33" s="28" t="s">
        <v>66</v>
      </c>
      <c r="J33" s="28" t="s">
        <v>66</v>
      </c>
      <c r="K33" s="28">
        <v>0</v>
      </c>
      <c r="L33" s="28">
        <v>0</v>
      </c>
      <c r="M33" s="28">
        <v>0</v>
      </c>
      <c r="N33" s="28">
        <v>1</v>
      </c>
      <c r="O33" s="28">
        <v>1</v>
      </c>
      <c r="P33" s="28">
        <v>1</v>
      </c>
      <c r="Q33" s="28">
        <v>2</v>
      </c>
      <c r="R33" s="28">
        <v>2</v>
      </c>
      <c r="S33" s="28">
        <v>2</v>
      </c>
      <c r="T33" s="28">
        <v>2</v>
      </c>
      <c r="U33" s="28">
        <v>3</v>
      </c>
      <c r="V33" s="28">
        <v>3</v>
      </c>
    </row>
    <row r="34" spans="1:22" ht="15">
      <c r="A34" s="65"/>
      <c r="B34" s="28">
        <v>4</v>
      </c>
      <c r="C34" s="28" t="s">
        <v>66</v>
      </c>
      <c r="D34" s="28" t="s">
        <v>66</v>
      </c>
      <c r="E34" s="28" t="s">
        <v>66</v>
      </c>
      <c r="F34" s="28" t="s">
        <v>66</v>
      </c>
      <c r="G34" s="28" t="s">
        <v>66</v>
      </c>
      <c r="H34" s="28">
        <v>0</v>
      </c>
      <c r="I34" s="28">
        <v>0</v>
      </c>
      <c r="J34" s="28">
        <v>1</v>
      </c>
      <c r="K34" s="28">
        <v>1</v>
      </c>
      <c r="L34" s="28">
        <v>2</v>
      </c>
      <c r="M34" s="28">
        <v>2</v>
      </c>
      <c r="N34" s="28">
        <v>3</v>
      </c>
      <c r="O34" s="28">
        <v>3</v>
      </c>
      <c r="P34" s="28">
        <v>4</v>
      </c>
      <c r="Q34" s="28">
        <v>5</v>
      </c>
      <c r="R34" s="28">
        <v>5</v>
      </c>
      <c r="S34" s="28">
        <v>6</v>
      </c>
      <c r="T34" s="28">
        <v>6</v>
      </c>
      <c r="U34" s="28">
        <v>7</v>
      </c>
      <c r="V34" s="28">
        <v>8</v>
      </c>
    </row>
    <row r="35" spans="1:22" ht="15">
      <c r="A35" s="65"/>
      <c r="B35" s="28">
        <v>5</v>
      </c>
      <c r="C35" s="28" t="s">
        <v>66</v>
      </c>
      <c r="D35" s="28" t="s">
        <v>66</v>
      </c>
      <c r="E35" s="28" t="s">
        <v>66</v>
      </c>
      <c r="F35" s="28" t="s">
        <v>66</v>
      </c>
      <c r="G35" s="28">
        <v>0</v>
      </c>
      <c r="H35" s="28">
        <v>1</v>
      </c>
      <c r="I35" s="28">
        <v>1</v>
      </c>
      <c r="J35" s="28">
        <v>2</v>
      </c>
      <c r="K35" s="28">
        <v>3</v>
      </c>
      <c r="L35" s="28">
        <v>4</v>
      </c>
      <c r="M35" s="28">
        <v>5</v>
      </c>
      <c r="N35" s="28">
        <v>6</v>
      </c>
      <c r="O35" s="28">
        <v>7</v>
      </c>
      <c r="P35" s="28">
        <v>7</v>
      </c>
      <c r="Q35" s="28">
        <v>8</v>
      </c>
      <c r="R35" s="28">
        <v>9</v>
      </c>
      <c r="S35" s="28">
        <v>10</v>
      </c>
      <c r="T35" s="28">
        <v>11</v>
      </c>
      <c r="U35" s="28">
        <v>12</v>
      </c>
      <c r="V35" s="28">
        <v>13</v>
      </c>
    </row>
    <row r="36" spans="1:22" ht="15">
      <c r="A36" s="65"/>
      <c r="B36" s="28">
        <v>6</v>
      </c>
      <c r="C36" s="28" t="s">
        <v>66</v>
      </c>
      <c r="D36" s="28" t="s">
        <v>66</v>
      </c>
      <c r="E36" s="28" t="s">
        <v>66</v>
      </c>
      <c r="F36" s="28">
        <v>0</v>
      </c>
      <c r="G36" s="28">
        <v>1</v>
      </c>
      <c r="H36" s="28">
        <v>2</v>
      </c>
      <c r="I36" s="28">
        <v>3</v>
      </c>
      <c r="J36" s="28">
        <v>4</v>
      </c>
      <c r="K36" s="28">
        <v>5</v>
      </c>
      <c r="L36" s="28">
        <v>6</v>
      </c>
      <c r="M36" s="28">
        <v>7</v>
      </c>
      <c r="N36" s="28">
        <v>9</v>
      </c>
      <c r="O36" s="28">
        <v>10</v>
      </c>
      <c r="P36" s="28">
        <v>11</v>
      </c>
      <c r="Q36" s="28">
        <v>12</v>
      </c>
      <c r="R36" s="28">
        <v>13</v>
      </c>
      <c r="S36" s="28">
        <v>15</v>
      </c>
      <c r="T36" s="28">
        <v>16</v>
      </c>
      <c r="U36" s="28">
        <v>17</v>
      </c>
      <c r="V36" s="28">
        <v>18</v>
      </c>
    </row>
    <row r="37" spans="1:22" ht="15">
      <c r="A37" s="65"/>
      <c r="B37" s="28">
        <v>7</v>
      </c>
      <c r="C37" s="28" t="s">
        <v>66</v>
      </c>
      <c r="D37" s="28" t="s">
        <v>66</v>
      </c>
      <c r="E37" s="28" t="s">
        <v>66</v>
      </c>
      <c r="F37" s="28">
        <v>0</v>
      </c>
      <c r="G37" s="28">
        <v>1</v>
      </c>
      <c r="H37" s="28">
        <v>3</v>
      </c>
      <c r="I37" s="28">
        <v>4</v>
      </c>
      <c r="J37" s="28">
        <v>6</v>
      </c>
      <c r="K37" s="28">
        <v>7</v>
      </c>
      <c r="L37" s="28">
        <v>9</v>
      </c>
      <c r="M37" s="28">
        <v>10</v>
      </c>
      <c r="N37" s="28">
        <v>12</v>
      </c>
      <c r="O37" s="28">
        <v>13</v>
      </c>
      <c r="P37" s="28">
        <v>15</v>
      </c>
      <c r="Q37" s="28">
        <v>16</v>
      </c>
      <c r="R37" s="28">
        <v>18</v>
      </c>
      <c r="S37" s="28">
        <v>19</v>
      </c>
      <c r="T37" s="28">
        <v>21</v>
      </c>
      <c r="U37" s="28">
        <v>22</v>
      </c>
      <c r="V37" s="28">
        <v>24</v>
      </c>
    </row>
    <row r="38" spans="1:22" ht="15">
      <c r="A38" s="65"/>
      <c r="B38" s="28">
        <v>8</v>
      </c>
      <c r="C38" s="28" t="s">
        <v>66</v>
      </c>
      <c r="D38" s="28" t="s">
        <v>66</v>
      </c>
      <c r="E38" s="28" t="s">
        <v>66</v>
      </c>
      <c r="F38" s="28">
        <v>1</v>
      </c>
      <c r="G38" s="28">
        <v>2</v>
      </c>
      <c r="H38" s="28">
        <v>4</v>
      </c>
      <c r="I38" s="28">
        <v>6</v>
      </c>
      <c r="J38" s="28">
        <v>7</v>
      </c>
      <c r="K38" s="28">
        <v>9</v>
      </c>
      <c r="L38" s="28">
        <v>11</v>
      </c>
      <c r="M38" s="28">
        <v>13</v>
      </c>
      <c r="N38" s="28">
        <v>15</v>
      </c>
      <c r="O38" s="28">
        <v>17</v>
      </c>
      <c r="P38" s="28">
        <v>18</v>
      </c>
      <c r="Q38" s="28">
        <v>20</v>
      </c>
      <c r="R38" s="28">
        <v>22</v>
      </c>
      <c r="S38" s="28">
        <v>24</v>
      </c>
      <c r="T38" s="28">
        <v>26</v>
      </c>
      <c r="U38" s="28">
        <v>28</v>
      </c>
      <c r="V38" s="28">
        <v>30</v>
      </c>
    </row>
    <row r="39" spans="1:22" ht="15">
      <c r="A39" s="65"/>
      <c r="B39" s="28">
        <v>9</v>
      </c>
      <c r="C39" s="28" t="s">
        <v>66</v>
      </c>
      <c r="D39" s="28" t="s">
        <v>66</v>
      </c>
      <c r="E39" s="28">
        <v>0</v>
      </c>
      <c r="F39" s="28">
        <v>1</v>
      </c>
      <c r="G39" s="28">
        <v>3</v>
      </c>
      <c r="H39" s="28">
        <v>5</v>
      </c>
      <c r="I39" s="28">
        <v>7</v>
      </c>
      <c r="J39" s="28">
        <v>9</v>
      </c>
      <c r="K39" s="28">
        <v>11</v>
      </c>
      <c r="L39" s="28">
        <v>13</v>
      </c>
      <c r="M39" s="28">
        <v>16</v>
      </c>
      <c r="N39" s="28">
        <v>18</v>
      </c>
      <c r="O39" s="28">
        <v>20</v>
      </c>
      <c r="P39" s="28">
        <v>22</v>
      </c>
      <c r="Q39" s="28">
        <v>24</v>
      </c>
      <c r="R39" s="28">
        <v>27</v>
      </c>
      <c r="S39" s="28">
        <v>29</v>
      </c>
      <c r="T39" s="28">
        <v>31</v>
      </c>
      <c r="U39" s="28">
        <v>33</v>
      </c>
      <c r="V39" s="28">
        <v>36</v>
      </c>
    </row>
    <row r="40" spans="1:22" ht="15">
      <c r="A40" s="65"/>
      <c r="B40" s="28">
        <v>10</v>
      </c>
      <c r="C40" s="28" t="s">
        <v>66</v>
      </c>
      <c r="D40" s="28" t="s">
        <v>66</v>
      </c>
      <c r="E40" s="28">
        <v>0</v>
      </c>
      <c r="F40" s="28">
        <v>2</v>
      </c>
      <c r="G40" s="28">
        <v>4</v>
      </c>
      <c r="H40" s="28">
        <v>6</v>
      </c>
      <c r="I40" s="28">
        <v>9</v>
      </c>
      <c r="J40" s="28">
        <v>11</v>
      </c>
      <c r="K40" s="28">
        <v>13</v>
      </c>
      <c r="L40" s="28">
        <v>16</v>
      </c>
      <c r="M40" s="28">
        <v>18</v>
      </c>
      <c r="N40" s="28">
        <v>21</v>
      </c>
      <c r="O40" s="28">
        <v>24</v>
      </c>
      <c r="P40" s="28">
        <v>26</v>
      </c>
      <c r="Q40" s="28">
        <v>29</v>
      </c>
      <c r="R40" s="28">
        <v>31</v>
      </c>
      <c r="S40" s="28">
        <v>34</v>
      </c>
      <c r="T40" s="28">
        <v>37</v>
      </c>
      <c r="U40" s="28">
        <v>39</v>
      </c>
      <c r="V40" s="28">
        <v>42</v>
      </c>
    </row>
    <row r="41" spans="1:22" ht="15">
      <c r="A41" s="65"/>
      <c r="B41" s="28">
        <v>11</v>
      </c>
      <c r="C41" s="28" t="s">
        <v>66</v>
      </c>
      <c r="D41" s="28" t="s">
        <v>66</v>
      </c>
      <c r="E41" s="28">
        <v>0</v>
      </c>
      <c r="F41" s="28">
        <v>2</v>
      </c>
      <c r="G41" s="28">
        <v>5</v>
      </c>
      <c r="H41" s="28">
        <v>7</v>
      </c>
      <c r="I41" s="28">
        <v>10</v>
      </c>
      <c r="J41" s="28">
        <v>13</v>
      </c>
      <c r="K41" s="28">
        <v>16</v>
      </c>
      <c r="L41" s="28">
        <v>18</v>
      </c>
      <c r="M41" s="28">
        <v>21</v>
      </c>
      <c r="N41" s="28">
        <v>24</v>
      </c>
      <c r="O41" s="28">
        <v>27</v>
      </c>
      <c r="P41" s="28">
        <v>30</v>
      </c>
      <c r="Q41" s="28">
        <v>33</v>
      </c>
      <c r="R41" s="28">
        <v>36</v>
      </c>
      <c r="S41" s="28">
        <v>39</v>
      </c>
      <c r="T41" s="28">
        <v>42</v>
      </c>
      <c r="U41" s="28">
        <v>45</v>
      </c>
      <c r="V41" s="28">
        <v>46</v>
      </c>
    </row>
    <row r="42" spans="1:22" ht="15">
      <c r="A42" s="65"/>
      <c r="B42" s="28">
        <v>12</v>
      </c>
      <c r="C42" s="28" t="s">
        <v>66</v>
      </c>
      <c r="D42" s="28" t="s">
        <v>66</v>
      </c>
      <c r="E42" s="28">
        <v>1</v>
      </c>
      <c r="F42" s="28">
        <v>3</v>
      </c>
      <c r="G42" s="28">
        <v>6</v>
      </c>
      <c r="H42" s="28">
        <v>9</v>
      </c>
      <c r="I42" s="28">
        <v>12</v>
      </c>
      <c r="J42" s="28">
        <v>15</v>
      </c>
      <c r="K42" s="28">
        <v>18</v>
      </c>
      <c r="L42" s="28">
        <v>21</v>
      </c>
      <c r="M42" s="28">
        <v>24</v>
      </c>
      <c r="N42" s="28">
        <v>27</v>
      </c>
      <c r="O42" s="28">
        <v>31</v>
      </c>
      <c r="P42" s="28">
        <v>34</v>
      </c>
      <c r="Q42" s="28">
        <v>37</v>
      </c>
      <c r="R42" s="28">
        <v>41</v>
      </c>
      <c r="S42" s="28">
        <v>44</v>
      </c>
      <c r="T42" s="28">
        <v>47</v>
      </c>
      <c r="U42" s="28">
        <v>51</v>
      </c>
      <c r="V42" s="28">
        <v>54</v>
      </c>
    </row>
    <row r="43" spans="1:22" ht="15">
      <c r="A43" s="65"/>
      <c r="B43" s="28">
        <v>13</v>
      </c>
      <c r="C43" s="28" t="s">
        <v>66</v>
      </c>
      <c r="D43" s="28" t="s">
        <v>66</v>
      </c>
      <c r="E43" s="28">
        <v>1</v>
      </c>
      <c r="F43" s="28">
        <v>3</v>
      </c>
      <c r="G43" s="28">
        <v>7</v>
      </c>
      <c r="H43" s="28">
        <v>10</v>
      </c>
      <c r="I43" s="28">
        <v>13</v>
      </c>
      <c r="J43" s="28">
        <v>17</v>
      </c>
      <c r="K43" s="28">
        <v>20</v>
      </c>
      <c r="L43" s="28">
        <v>24</v>
      </c>
      <c r="M43" s="28">
        <v>27</v>
      </c>
      <c r="N43" s="28">
        <v>31</v>
      </c>
      <c r="O43" s="28">
        <v>34</v>
      </c>
      <c r="P43" s="28">
        <v>38</v>
      </c>
      <c r="Q43" s="28">
        <v>42</v>
      </c>
      <c r="R43" s="28">
        <v>45</v>
      </c>
      <c r="S43" s="28">
        <v>49</v>
      </c>
      <c r="T43" s="28">
        <v>53</v>
      </c>
      <c r="U43" s="28">
        <v>56</v>
      </c>
      <c r="V43" s="28">
        <v>60</v>
      </c>
    </row>
    <row r="44" spans="1:22" ht="15">
      <c r="A44" s="65"/>
      <c r="B44" s="28">
        <v>14</v>
      </c>
      <c r="C44" s="28" t="s">
        <v>66</v>
      </c>
      <c r="D44" s="28" t="s">
        <v>66</v>
      </c>
      <c r="E44" s="28">
        <v>1</v>
      </c>
      <c r="F44" s="28">
        <v>4</v>
      </c>
      <c r="G44" s="28">
        <v>7</v>
      </c>
      <c r="H44" s="28">
        <v>11</v>
      </c>
      <c r="I44" s="28">
        <v>15</v>
      </c>
      <c r="J44" s="28">
        <v>18</v>
      </c>
      <c r="K44" s="28">
        <v>22</v>
      </c>
      <c r="L44" s="28">
        <v>26</v>
      </c>
      <c r="M44" s="28">
        <v>30</v>
      </c>
      <c r="N44" s="28">
        <v>34</v>
      </c>
      <c r="O44" s="28">
        <v>38</v>
      </c>
      <c r="P44" s="28">
        <v>42</v>
      </c>
      <c r="Q44" s="28">
        <v>46</v>
      </c>
      <c r="R44" s="28">
        <v>50</v>
      </c>
      <c r="S44" s="28">
        <v>54</v>
      </c>
      <c r="T44" s="28">
        <v>58</v>
      </c>
      <c r="U44" s="28">
        <v>63</v>
      </c>
      <c r="V44" s="28">
        <v>67</v>
      </c>
    </row>
    <row r="45" spans="1:22" ht="15">
      <c r="A45" s="65"/>
      <c r="B45" s="28">
        <v>15</v>
      </c>
      <c r="C45" s="28" t="s">
        <v>66</v>
      </c>
      <c r="D45" s="28" t="s">
        <v>66</v>
      </c>
      <c r="E45" s="28">
        <v>2</v>
      </c>
      <c r="F45" s="28">
        <v>5</v>
      </c>
      <c r="G45" s="28">
        <v>8</v>
      </c>
      <c r="H45" s="28">
        <v>12</v>
      </c>
      <c r="I45" s="28">
        <v>16</v>
      </c>
      <c r="J45" s="28">
        <v>20</v>
      </c>
      <c r="K45" s="28">
        <v>24</v>
      </c>
      <c r="L45" s="28">
        <v>29</v>
      </c>
      <c r="M45" s="28">
        <v>33</v>
      </c>
      <c r="N45" s="28">
        <v>37</v>
      </c>
      <c r="O45" s="28">
        <v>42</v>
      </c>
      <c r="P45" s="28">
        <v>46</v>
      </c>
      <c r="Q45" s="28">
        <v>51</v>
      </c>
      <c r="R45" s="28">
        <v>55</v>
      </c>
      <c r="S45" s="28">
        <v>60</v>
      </c>
      <c r="T45" s="28">
        <v>64</v>
      </c>
      <c r="U45" s="28">
        <v>69</v>
      </c>
      <c r="V45" s="28">
        <v>73</v>
      </c>
    </row>
    <row r="46" spans="1:22" ht="15">
      <c r="A46" s="65"/>
      <c r="B46" s="28">
        <v>16</v>
      </c>
      <c r="C46" s="28" t="s">
        <v>66</v>
      </c>
      <c r="D46" s="28" t="s">
        <v>66</v>
      </c>
      <c r="E46" s="28">
        <v>2</v>
      </c>
      <c r="F46" s="28">
        <v>5</v>
      </c>
      <c r="G46" s="28">
        <v>9</v>
      </c>
      <c r="H46" s="28">
        <v>13</v>
      </c>
      <c r="I46" s="28">
        <v>18</v>
      </c>
      <c r="J46" s="28">
        <v>22</v>
      </c>
      <c r="K46" s="28">
        <v>27</v>
      </c>
      <c r="L46" s="28">
        <v>31</v>
      </c>
      <c r="M46" s="28">
        <v>36</v>
      </c>
      <c r="N46" s="28">
        <v>41</v>
      </c>
      <c r="O46" s="28">
        <v>45</v>
      </c>
      <c r="P46" s="28">
        <v>50</v>
      </c>
      <c r="Q46" s="28">
        <v>55</v>
      </c>
      <c r="R46" s="28">
        <v>60</v>
      </c>
      <c r="S46" s="28">
        <v>65</v>
      </c>
      <c r="T46" s="28">
        <v>70</v>
      </c>
      <c r="U46" s="28">
        <v>74</v>
      </c>
      <c r="V46" s="28">
        <v>79</v>
      </c>
    </row>
    <row r="47" spans="1:22" ht="15">
      <c r="A47" s="65"/>
      <c r="B47" s="28">
        <v>17</v>
      </c>
      <c r="C47" s="28" t="s">
        <v>66</v>
      </c>
      <c r="D47" s="28" t="s">
        <v>66</v>
      </c>
      <c r="E47" s="28">
        <v>2</v>
      </c>
      <c r="F47" s="28">
        <v>6</v>
      </c>
      <c r="G47" s="28">
        <v>10</v>
      </c>
      <c r="H47" s="28">
        <v>15</v>
      </c>
      <c r="I47" s="28">
        <v>19</v>
      </c>
      <c r="J47" s="28">
        <v>24</v>
      </c>
      <c r="K47" s="28">
        <v>29</v>
      </c>
      <c r="L47" s="28">
        <v>34</v>
      </c>
      <c r="M47" s="28">
        <v>39</v>
      </c>
      <c r="N47" s="28">
        <v>44</v>
      </c>
      <c r="O47" s="28">
        <v>49</v>
      </c>
      <c r="P47" s="28">
        <v>54</v>
      </c>
      <c r="Q47" s="28">
        <v>60</v>
      </c>
      <c r="R47" s="28">
        <v>65</v>
      </c>
      <c r="S47" s="28">
        <v>70</v>
      </c>
      <c r="T47" s="28">
        <v>75</v>
      </c>
      <c r="U47" s="28">
        <v>81</v>
      </c>
      <c r="V47" s="28">
        <v>86</v>
      </c>
    </row>
    <row r="48" spans="1:22" ht="15">
      <c r="A48" s="65"/>
      <c r="B48" s="28">
        <v>18</v>
      </c>
      <c r="C48" s="28" t="s">
        <v>66</v>
      </c>
      <c r="D48" s="28" t="s">
        <v>66</v>
      </c>
      <c r="E48" s="28">
        <v>2</v>
      </c>
      <c r="F48" s="28">
        <v>6</v>
      </c>
      <c r="G48" s="28">
        <v>11</v>
      </c>
      <c r="H48" s="28">
        <v>16</v>
      </c>
      <c r="I48" s="28">
        <v>21</v>
      </c>
      <c r="J48" s="28">
        <v>26</v>
      </c>
      <c r="K48" s="28">
        <v>31</v>
      </c>
      <c r="L48" s="28">
        <v>37</v>
      </c>
      <c r="M48" s="28">
        <v>42</v>
      </c>
      <c r="N48" s="28">
        <v>47</v>
      </c>
      <c r="O48" s="28">
        <v>53</v>
      </c>
      <c r="P48" s="28">
        <v>58</v>
      </c>
      <c r="Q48" s="28">
        <v>64</v>
      </c>
      <c r="R48" s="28">
        <v>70</v>
      </c>
      <c r="S48" s="28">
        <v>75</v>
      </c>
      <c r="T48" s="28">
        <v>81</v>
      </c>
      <c r="U48" s="28">
        <v>87</v>
      </c>
      <c r="V48" s="28">
        <v>92</v>
      </c>
    </row>
    <row r="49" spans="1:22" ht="15">
      <c r="A49" s="65"/>
      <c r="B49" s="28">
        <v>19</v>
      </c>
      <c r="C49" s="28" t="s">
        <v>66</v>
      </c>
      <c r="D49" s="28">
        <v>0</v>
      </c>
      <c r="E49" s="28">
        <v>3</v>
      </c>
      <c r="F49" s="28">
        <v>7</v>
      </c>
      <c r="G49" s="28">
        <v>12</v>
      </c>
      <c r="H49" s="28">
        <v>17</v>
      </c>
      <c r="I49" s="28">
        <v>22</v>
      </c>
      <c r="J49" s="28">
        <v>28</v>
      </c>
      <c r="K49" s="28">
        <v>33</v>
      </c>
      <c r="L49" s="28">
        <v>39</v>
      </c>
      <c r="M49" s="28">
        <v>45</v>
      </c>
      <c r="N49" s="28">
        <v>51</v>
      </c>
      <c r="O49" s="28">
        <v>56</v>
      </c>
      <c r="P49" s="28">
        <v>63</v>
      </c>
      <c r="Q49" s="28">
        <v>69</v>
      </c>
      <c r="R49" s="28">
        <v>74</v>
      </c>
      <c r="S49" s="28">
        <v>81</v>
      </c>
      <c r="T49" s="28">
        <v>87</v>
      </c>
      <c r="U49" s="28">
        <v>93</v>
      </c>
      <c r="V49" s="28">
        <v>99</v>
      </c>
    </row>
    <row r="50" spans="1:22" ht="15">
      <c r="A50" s="65"/>
      <c r="B50" s="28">
        <v>20</v>
      </c>
      <c r="C50" s="28" t="s">
        <v>66</v>
      </c>
      <c r="D50" s="28">
        <v>0</v>
      </c>
      <c r="E50" s="28">
        <v>3</v>
      </c>
      <c r="F50" s="28">
        <v>8</v>
      </c>
      <c r="G50" s="28">
        <v>13</v>
      </c>
      <c r="H50" s="28">
        <v>18</v>
      </c>
      <c r="I50" s="28">
        <v>24</v>
      </c>
      <c r="J50" s="28">
        <v>30</v>
      </c>
      <c r="K50" s="28">
        <v>36</v>
      </c>
      <c r="L50" s="28">
        <v>42</v>
      </c>
      <c r="M50" s="28">
        <v>46</v>
      </c>
      <c r="N50" s="28">
        <v>54</v>
      </c>
      <c r="O50" s="28">
        <v>60</v>
      </c>
      <c r="P50" s="28">
        <v>67</v>
      </c>
      <c r="Q50" s="28">
        <v>73</v>
      </c>
      <c r="R50" s="28">
        <v>79</v>
      </c>
      <c r="S50" s="28">
        <v>86</v>
      </c>
      <c r="T50" s="28">
        <v>92</v>
      </c>
      <c r="U50" s="28">
        <v>99</v>
      </c>
      <c r="V50" s="28">
        <v>105</v>
      </c>
    </row>
  </sheetData>
  <sheetProtection/>
  <mergeCells count="7">
    <mergeCell ref="C29:V29"/>
    <mergeCell ref="A31:A50"/>
    <mergeCell ref="A1:V1"/>
    <mergeCell ref="C3:V3"/>
    <mergeCell ref="C4:V4"/>
    <mergeCell ref="A6:A25"/>
    <mergeCell ref="C28:V28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1"/>
  <dimension ref="A1:D36"/>
  <sheetViews>
    <sheetView zoomScalePageLayoutView="0" workbookViewId="0" topLeftCell="A1">
      <selection activeCell="A1" sqref="A1:D1"/>
    </sheetView>
  </sheetViews>
  <sheetFormatPr defaultColWidth="11.421875" defaultRowHeight="15"/>
  <sheetData>
    <row r="1" spans="1:4" ht="26.25">
      <c r="A1" s="55" t="s">
        <v>58</v>
      </c>
      <c r="B1" s="55"/>
      <c r="C1" s="55"/>
      <c r="D1" s="55"/>
    </row>
    <row r="3" spans="2:3" ht="15">
      <c r="B3" s="5" t="s">
        <v>39</v>
      </c>
      <c r="C3" s="5" t="s">
        <v>40</v>
      </c>
    </row>
    <row r="4" spans="1:3" ht="15">
      <c r="A4" s="44">
        <v>1</v>
      </c>
      <c r="B4" s="28">
        <v>12</v>
      </c>
      <c r="C4" s="28">
        <v>8</v>
      </c>
    </row>
    <row r="5" spans="1:3" ht="15">
      <c r="A5" s="44">
        <v>2</v>
      </c>
      <c r="B5" s="28">
        <v>17</v>
      </c>
      <c r="C5" s="28">
        <v>18</v>
      </c>
    </row>
    <row r="6" spans="1:3" ht="15">
      <c r="A6" s="44">
        <v>3</v>
      </c>
      <c r="B6" s="28">
        <v>9</v>
      </c>
      <c r="C6" s="28">
        <v>26</v>
      </c>
    </row>
    <row r="7" spans="1:3" ht="15">
      <c r="A7" s="44">
        <v>4</v>
      </c>
      <c r="B7" s="28">
        <v>21</v>
      </c>
      <c r="C7" s="28">
        <v>15</v>
      </c>
    </row>
    <row r="8" spans="1:3" ht="15">
      <c r="A8" s="44">
        <v>5</v>
      </c>
      <c r="B8" s="28"/>
      <c r="C8" s="28">
        <v>23</v>
      </c>
    </row>
    <row r="9" spans="1:3" ht="15">
      <c r="A9" s="44">
        <v>6</v>
      </c>
      <c r="B9" s="28"/>
      <c r="C9" s="28"/>
    </row>
    <row r="10" spans="1:3" ht="15">
      <c r="A10" s="44">
        <v>7</v>
      </c>
      <c r="B10" s="28"/>
      <c r="C10" s="28"/>
    </row>
    <row r="11" spans="1:3" ht="15">
      <c r="A11" s="44">
        <v>8</v>
      </c>
      <c r="B11" s="28"/>
      <c r="C11" s="28"/>
    </row>
    <row r="12" spans="1:3" ht="15">
      <c r="A12" s="44">
        <v>9</v>
      </c>
      <c r="B12" s="28"/>
      <c r="C12" s="28"/>
    </row>
    <row r="13" spans="1:3" ht="15">
      <c r="A13" s="44">
        <v>10</v>
      </c>
      <c r="B13" s="28"/>
      <c r="C13" s="28"/>
    </row>
    <row r="14" spans="2:3" ht="15">
      <c r="B14" s="4"/>
      <c r="C14" s="4"/>
    </row>
    <row r="15" spans="2:3" ht="15">
      <c r="B15" s="5" t="s">
        <v>13</v>
      </c>
      <c r="C15" s="5" t="s">
        <v>8</v>
      </c>
    </row>
    <row r="16" spans="1:3" ht="15">
      <c r="A16" s="37"/>
      <c r="B16" s="4">
        <f>COUNT(B4:B13)</f>
        <v>4</v>
      </c>
      <c r="C16" s="4">
        <f>COUNT(C4:C13)</f>
        <v>5</v>
      </c>
    </row>
    <row r="17" spans="1:3" ht="15">
      <c r="A17" s="37"/>
      <c r="B17" s="4"/>
      <c r="C17" s="4"/>
    </row>
    <row r="18" spans="1:4" ht="15">
      <c r="A18" s="37" t="s">
        <v>55</v>
      </c>
      <c r="B18" s="56">
        <f>MEDIAN(B4:C13)</f>
        <v>17</v>
      </c>
      <c r="C18" s="56"/>
      <c r="D18" s="4"/>
    </row>
    <row r="19" spans="3:4" ht="15">
      <c r="C19" s="4"/>
      <c r="D19" s="4"/>
    </row>
    <row r="20" spans="2:4" ht="15">
      <c r="B20" s="27" t="s">
        <v>39</v>
      </c>
      <c r="C20" s="27" t="s">
        <v>40</v>
      </c>
      <c r="D20" s="27" t="s">
        <v>21</v>
      </c>
    </row>
    <row r="21" spans="1:4" ht="15">
      <c r="A21" s="27" t="s">
        <v>56</v>
      </c>
      <c r="B21" s="28">
        <f>COUNTIF(B4:B13,"&lt;="&amp;$B$18)</f>
        <v>3</v>
      </c>
      <c r="C21" s="28">
        <f>COUNTIF(C4:C13,"&lt;="&amp;$B$18)</f>
        <v>2</v>
      </c>
      <c r="D21" s="28">
        <f>SUM(B21:C21)</f>
        <v>5</v>
      </c>
    </row>
    <row r="22" spans="1:4" ht="15">
      <c r="A22" s="27" t="s">
        <v>57</v>
      </c>
      <c r="B22" s="28">
        <f>B16-B21</f>
        <v>1</v>
      </c>
      <c r="C22" s="28">
        <f>C16-C21</f>
        <v>3</v>
      </c>
      <c r="D22" s="28">
        <f>SUM(B22:C22)</f>
        <v>4</v>
      </c>
    </row>
    <row r="23" spans="1:4" ht="15">
      <c r="A23" s="27" t="s">
        <v>21</v>
      </c>
      <c r="B23" s="28">
        <f>SUM(B21:B22)</f>
        <v>4</v>
      </c>
      <c r="C23" s="28">
        <f>SUM(C21:C22)</f>
        <v>5</v>
      </c>
      <c r="D23" s="28">
        <f>SUM(D21:D22)</f>
        <v>9</v>
      </c>
    </row>
    <row r="24" spans="1:4" ht="15">
      <c r="A24" s="5"/>
      <c r="B24" s="4"/>
      <c r="C24" s="4"/>
      <c r="D24" s="4"/>
    </row>
    <row r="25" spans="1:4" ht="15">
      <c r="A25" s="5"/>
      <c r="B25" s="27" t="s">
        <v>39</v>
      </c>
      <c r="C25" s="27" t="s">
        <v>40</v>
      </c>
      <c r="D25" s="27" t="s">
        <v>21</v>
      </c>
    </row>
    <row r="26" spans="1:4" ht="15">
      <c r="A26" s="27" t="s">
        <v>56</v>
      </c>
      <c r="B26" s="42">
        <f>$D21*B$23/$D$23</f>
        <v>2.2222222222222223</v>
      </c>
      <c r="C26" s="42">
        <f>$D21*C$23/$D$23</f>
        <v>2.7777777777777777</v>
      </c>
      <c r="D26" s="28">
        <f>SUM(B26:C26)</f>
        <v>5</v>
      </c>
    </row>
    <row r="27" spans="1:4" ht="15">
      <c r="A27" s="27" t="s">
        <v>57</v>
      </c>
      <c r="B27" s="42">
        <f>$D22*B$23/$D$23</f>
        <v>1.7777777777777777</v>
      </c>
      <c r="C27" s="42">
        <f>$D22*C$23/$D$23</f>
        <v>2.2222222222222223</v>
      </c>
      <c r="D27" s="28">
        <f>SUM(B27:C27)</f>
        <v>4</v>
      </c>
    </row>
    <row r="28" spans="1:4" ht="15">
      <c r="A28" s="27" t="s">
        <v>21</v>
      </c>
      <c r="B28" s="28">
        <f>SUM(B26:B27)</f>
        <v>4</v>
      </c>
      <c r="C28" s="28">
        <f>SUM(C26:C27)</f>
        <v>5</v>
      </c>
      <c r="D28" s="28">
        <f>SUM(D26:D27)</f>
        <v>9</v>
      </c>
    </row>
    <row r="29" spans="1:4" ht="15">
      <c r="A29" s="5"/>
      <c r="B29" s="4"/>
      <c r="C29" s="4"/>
      <c r="D29" s="4"/>
    </row>
    <row r="30" spans="1:3" ht="15">
      <c r="A30" s="4"/>
      <c r="B30" s="27" t="s">
        <v>39</v>
      </c>
      <c r="C30" s="27" t="s">
        <v>40</v>
      </c>
    </row>
    <row r="31" spans="1:4" ht="15">
      <c r="A31" s="27" t="s">
        <v>56</v>
      </c>
      <c r="B31" s="43">
        <f>(B21-B26)^2/B26</f>
        <v>0.27222222222222214</v>
      </c>
      <c r="C31" s="43">
        <f>(C21-C26)^2/C26</f>
        <v>0.2177777777777777</v>
      </c>
      <c r="D31" s="41"/>
    </row>
    <row r="32" spans="1:4" ht="15">
      <c r="A32" s="27" t="s">
        <v>57</v>
      </c>
      <c r="B32" s="43">
        <f>(B22-B27)^2/B27</f>
        <v>0.3402777777777777</v>
      </c>
      <c r="C32" s="43">
        <f>(C22-C27)^2/C27</f>
        <v>0.27222222222222214</v>
      </c>
      <c r="D32" s="41"/>
    </row>
    <row r="33" spans="2:4" ht="15">
      <c r="B33" s="41"/>
      <c r="C33" s="41"/>
      <c r="D33" s="43">
        <f>SUM(B31:C32)</f>
        <v>1.1024999999999996</v>
      </c>
    </row>
    <row r="35" spans="2:3" ht="15">
      <c r="B35" s="21" t="s">
        <v>19</v>
      </c>
      <c r="C35" s="18">
        <f>CHIINV(0.05,1)</f>
        <v>3.841459149489757</v>
      </c>
    </row>
    <row r="36" spans="2:3" ht="15">
      <c r="B36" s="21" t="s">
        <v>20</v>
      </c>
      <c r="C36" s="19">
        <f>CHIDIST(D33,1)</f>
        <v>0.29371835242667627</v>
      </c>
    </row>
  </sheetData>
  <sheetProtection/>
  <mergeCells count="2">
    <mergeCell ref="B18:C18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:O1"/>
    </sheetView>
  </sheetViews>
  <sheetFormatPr defaultColWidth="11.421875" defaultRowHeight="15"/>
  <cols>
    <col min="1" max="1" width="20.140625" style="0" bestFit="1" customWidth="1"/>
    <col min="2" max="6" width="6.28125" style="0" customWidth="1"/>
    <col min="7" max="7" width="2.7109375" style="0" customWidth="1"/>
    <col min="11" max="11" width="2.7109375" style="0" customWidth="1"/>
    <col min="16" max="17" width="11.140625" style="0" customWidth="1"/>
  </cols>
  <sheetData>
    <row r="1" spans="1:15" ht="26.25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4" spans="2:17" ht="15">
      <c r="B4" s="27" t="s">
        <v>79</v>
      </c>
      <c r="C4" s="27" t="s">
        <v>80</v>
      </c>
      <c r="D4" s="27" t="s">
        <v>81</v>
      </c>
      <c r="E4" s="27" t="s">
        <v>82</v>
      </c>
      <c r="F4" s="5"/>
      <c r="H4" s="27" t="s">
        <v>59</v>
      </c>
      <c r="I4" s="27" t="s">
        <v>60</v>
      </c>
      <c r="J4" s="27" t="s">
        <v>32</v>
      </c>
      <c r="L4" s="27" t="s">
        <v>59</v>
      </c>
      <c r="M4" s="27" t="s">
        <v>60</v>
      </c>
      <c r="N4" s="27" t="s">
        <v>32</v>
      </c>
      <c r="O4" s="27" t="s">
        <v>32</v>
      </c>
      <c r="Q4" t="s">
        <v>77</v>
      </c>
    </row>
    <row r="5" spans="2:17" ht="15">
      <c r="B5" s="28">
        <v>68</v>
      </c>
      <c r="C5" s="28">
        <v>78</v>
      </c>
      <c r="D5" s="28">
        <v>82</v>
      </c>
      <c r="E5" s="28">
        <v>54</v>
      </c>
      <c r="F5" s="4"/>
      <c r="H5" s="28">
        <v>68</v>
      </c>
      <c r="I5" s="28" t="s">
        <v>79</v>
      </c>
      <c r="J5" s="28">
        <f aca="true" t="shared" si="0" ref="J5:J24">IF(ISERROR(RANK(H5,$H$5:$H$24,1)),"",RANK(H5,$H$5:$H$24,1))</f>
        <v>15</v>
      </c>
      <c r="L5" s="28">
        <v>32</v>
      </c>
      <c r="M5" s="28" t="s">
        <v>82</v>
      </c>
      <c r="N5" s="28">
        <f aca="true" t="shared" si="1" ref="N5:N24">IF(ISERROR(RANK(L5,$H$5:$H$24,1)),"",RANK(L5,$H$5:$H$24,1))</f>
        <v>1</v>
      </c>
      <c r="O5" s="28">
        <v>1</v>
      </c>
      <c r="Q5" t="s">
        <v>93</v>
      </c>
    </row>
    <row r="6" spans="2:15" ht="15">
      <c r="B6" s="28">
        <v>63</v>
      </c>
      <c r="C6" s="28">
        <v>69</v>
      </c>
      <c r="D6" s="28">
        <v>73</v>
      </c>
      <c r="E6" s="28">
        <v>51</v>
      </c>
      <c r="F6" s="4"/>
      <c r="H6" s="28">
        <v>63</v>
      </c>
      <c r="I6" s="28" t="s">
        <v>79</v>
      </c>
      <c r="J6" s="28">
        <f t="shared" si="0"/>
        <v>11</v>
      </c>
      <c r="L6" s="28">
        <v>41</v>
      </c>
      <c r="M6" s="28" t="s">
        <v>79</v>
      </c>
      <c r="N6" s="28">
        <f t="shared" si="1"/>
        <v>2</v>
      </c>
      <c r="O6" s="28">
        <v>2</v>
      </c>
    </row>
    <row r="7" spans="2:17" ht="15">
      <c r="B7" s="28">
        <v>58</v>
      </c>
      <c r="C7" s="28">
        <v>58</v>
      </c>
      <c r="D7" s="28">
        <v>67</v>
      </c>
      <c r="E7" s="28">
        <v>32</v>
      </c>
      <c r="F7" s="4"/>
      <c r="H7" s="28">
        <v>58</v>
      </c>
      <c r="I7" s="28" t="s">
        <v>79</v>
      </c>
      <c r="J7" s="28">
        <f t="shared" si="0"/>
        <v>8</v>
      </c>
      <c r="L7" s="28">
        <v>51</v>
      </c>
      <c r="M7" s="28" t="s">
        <v>79</v>
      </c>
      <c r="N7" s="28">
        <f t="shared" si="1"/>
        <v>3</v>
      </c>
      <c r="O7" s="28">
        <v>3.5</v>
      </c>
      <c r="Q7" t="s">
        <v>94</v>
      </c>
    </row>
    <row r="8" spans="2:17" ht="15">
      <c r="B8" s="28">
        <v>51</v>
      </c>
      <c r="C8" s="28">
        <v>57</v>
      </c>
      <c r="D8" s="28">
        <v>66</v>
      </c>
      <c r="E8" s="28">
        <v>74</v>
      </c>
      <c r="F8" s="4"/>
      <c r="H8" s="28">
        <v>51</v>
      </c>
      <c r="I8" s="28" t="s">
        <v>79</v>
      </c>
      <c r="J8" s="28">
        <f t="shared" si="0"/>
        <v>3</v>
      </c>
      <c r="L8" s="28">
        <v>51</v>
      </c>
      <c r="M8" s="28" t="s">
        <v>82</v>
      </c>
      <c r="N8" s="28">
        <f t="shared" si="1"/>
        <v>3</v>
      </c>
      <c r="O8" s="28">
        <v>3.5</v>
      </c>
      <c r="Q8" t="s">
        <v>95</v>
      </c>
    </row>
    <row r="9" spans="2:15" ht="15">
      <c r="B9" s="28">
        <v>41</v>
      </c>
      <c r="C9" s="28">
        <v>53</v>
      </c>
      <c r="D9" s="28">
        <v>61</v>
      </c>
      <c r="E9" s="28">
        <v>65</v>
      </c>
      <c r="F9" s="4"/>
      <c r="H9" s="28">
        <v>41</v>
      </c>
      <c r="I9" s="28" t="s">
        <v>79</v>
      </c>
      <c r="J9" s="28">
        <f t="shared" si="0"/>
        <v>2</v>
      </c>
      <c r="L9" s="28">
        <v>53</v>
      </c>
      <c r="M9" s="28" t="s">
        <v>80</v>
      </c>
      <c r="N9" s="28">
        <f t="shared" si="1"/>
        <v>5</v>
      </c>
      <c r="O9" s="28">
        <v>5</v>
      </c>
    </row>
    <row r="10" spans="2:15" ht="15">
      <c r="B10" s="48"/>
      <c r="C10" s="48"/>
      <c r="D10" s="51"/>
      <c r="E10" s="48"/>
      <c r="F10" s="4"/>
      <c r="H10" s="28">
        <v>78</v>
      </c>
      <c r="I10" s="28" t="s">
        <v>80</v>
      </c>
      <c r="J10" s="28">
        <f t="shared" si="0"/>
        <v>19</v>
      </c>
      <c r="L10" s="28">
        <v>54</v>
      </c>
      <c r="M10" s="28" t="s">
        <v>82</v>
      </c>
      <c r="N10" s="28">
        <f t="shared" si="1"/>
        <v>6</v>
      </c>
      <c r="O10" s="28">
        <v>6</v>
      </c>
    </row>
    <row r="11" spans="8:15" ht="15">
      <c r="H11" s="28">
        <v>69</v>
      </c>
      <c r="I11" s="28" t="s">
        <v>80</v>
      </c>
      <c r="J11" s="28">
        <f t="shared" si="0"/>
        <v>16</v>
      </c>
      <c r="L11" s="28">
        <v>57</v>
      </c>
      <c r="M11" s="28" t="s">
        <v>80</v>
      </c>
      <c r="N11" s="28">
        <f t="shared" si="1"/>
        <v>7</v>
      </c>
      <c r="O11" s="28">
        <v>7</v>
      </c>
    </row>
    <row r="12" spans="1:15" ht="15">
      <c r="A12" t="s">
        <v>84</v>
      </c>
      <c r="B12" s="49">
        <f>SUMIF($M$5:$M$24,B4,$O$5:$O$24)</f>
        <v>40</v>
      </c>
      <c r="C12" s="49">
        <f>SUMIF($M$5:$M$24,C4,$O$5:$O$24)</f>
        <v>55.5</v>
      </c>
      <c r="D12" s="49">
        <f>SUMIF($M$5:$M$24,D4,$O$5:$O$24)</f>
        <v>74</v>
      </c>
      <c r="E12" s="49">
        <f>SUMIF($M$5:$M$24,E4,$O$5:$O$24)</f>
        <v>40.5</v>
      </c>
      <c r="F12" s="49"/>
      <c r="H12" s="28">
        <v>58</v>
      </c>
      <c r="I12" s="28" t="s">
        <v>80</v>
      </c>
      <c r="J12" s="28">
        <f t="shared" si="0"/>
        <v>8</v>
      </c>
      <c r="L12" s="28">
        <v>58</v>
      </c>
      <c r="M12" s="28" t="s">
        <v>79</v>
      </c>
      <c r="N12" s="28">
        <f t="shared" si="1"/>
        <v>8</v>
      </c>
      <c r="O12" s="28">
        <v>8.5</v>
      </c>
    </row>
    <row r="13" spans="1:15" ht="15">
      <c r="A13" t="s">
        <v>85</v>
      </c>
      <c r="B13" s="50">
        <f>COUNTIF($I$5:$I$24,B4)</f>
        <v>5</v>
      </c>
      <c r="C13" s="50">
        <f>COUNTIF($I$5:$I$24,C4)</f>
        <v>5</v>
      </c>
      <c r="D13" s="50">
        <f>COUNTIF($I$5:$I$24,D4)</f>
        <v>5</v>
      </c>
      <c r="E13" s="50">
        <f>COUNTIF($I$5:$I$24,E4)</f>
        <v>5</v>
      </c>
      <c r="F13" s="50">
        <f>SUM(B13:E13)</f>
        <v>20</v>
      </c>
      <c r="H13" s="28">
        <v>57</v>
      </c>
      <c r="I13" s="28" t="s">
        <v>80</v>
      </c>
      <c r="J13" s="28">
        <f t="shared" si="0"/>
        <v>7</v>
      </c>
      <c r="L13" s="28">
        <v>58</v>
      </c>
      <c r="M13" s="28" t="s">
        <v>80</v>
      </c>
      <c r="N13" s="28">
        <f t="shared" si="1"/>
        <v>8</v>
      </c>
      <c r="O13" s="28">
        <v>8.5</v>
      </c>
    </row>
    <row r="14" spans="2:15" ht="15">
      <c r="B14" s="49"/>
      <c r="C14" s="49"/>
      <c r="D14" s="49"/>
      <c r="E14" s="49"/>
      <c r="H14" s="28">
        <v>53</v>
      </c>
      <c r="I14" s="28" t="s">
        <v>80</v>
      </c>
      <c r="J14" s="28">
        <f t="shared" si="0"/>
        <v>5</v>
      </c>
      <c r="L14" s="28">
        <v>61</v>
      </c>
      <c r="M14" s="28" t="s">
        <v>81</v>
      </c>
      <c r="N14" s="28">
        <f t="shared" si="1"/>
        <v>10</v>
      </c>
      <c r="O14" s="28">
        <v>10</v>
      </c>
    </row>
    <row r="15" spans="1:15" ht="15">
      <c r="A15" t="s">
        <v>86</v>
      </c>
      <c r="B15">
        <f>B12^2/B13</f>
        <v>320</v>
      </c>
      <c r="C15">
        <f>C12^2/C13</f>
        <v>616.05</v>
      </c>
      <c r="D15">
        <f>D12^2/D13</f>
        <v>1095.2</v>
      </c>
      <c r="E15">
        <f>E12^2/E13</f>
        <v>328.05</v>
      </c>
      <c r="F15">
        <f>SUM(B15:E15)</f>
        <v>2359.3</v>
      </c>
      <c r="H15" s="28">
        <v>61</v>
      </c>
      <c r="I15" s="28" t="s">
        <v>81</v>
      </c>
      <c r="J15" s="28">
        <f t="shared" si="0"/>
        <v>10</v>
      </c>
      <c r="L15" s="28">
        <v>63</v>
      </c>
      <c r="M15" s="28" t="s">
        <v>79</v>
      </c>
      <c r="N15" s="28">
        <f t="shared" si="1"/>
        <v>11</v>
      </c>
      <c r="O15" s="28">
        <v>11</v>
      </c>
    </row>
    <row r="16" spans="2:15" ht="15">
      <c r="B16" s="49"/>
      <c r="C16" s="49"/>
      <c r="D16" s="49"/>
      <c r="E16" s="53" t="s">
        <v>87</v>
      </c>
      <c r="F16">
        <f>12/(F13*(F13+1))</f>
        <v>0.02857142857142857</v>
      </c>
      <c r="H16" s="28">
        <v>82</v>
      </c>
      <c r="I16" s="28" t="s">
        <v>81</v>
      </c>
      <c r="J16" s="28">
        <f t="shared" si="0"/>
        <v>20</v>
      </c>
      <c r="L16" s="28">
        <v>65</v>
      </c>
      <c r="M16" s="28" t="s">
        <v>82</v>
      </c>
      <c r="N16" s="28">
        <f t="shared" si="1"/>
        <v>12</v>
      </c>
      <c r="O16" s="28">
        <v>12</v>
      </c>
    </row>
    <row r="17" spans="5:15" ht="15">
      <c r="E17" s="26" t="s">
        <v>88</v>
      </c>
      <c r="F17">
        <f>3*(F13+1)</f>
        <v>63</v>
      </c>
      <c r="H17" s="28">
        <v>73</v>
      </c>
      <c r="I17" s="28" t="s">
        <v>81</v>
      </c>
      <c r="J17" s="28">
        <f t="shared" si="0"/>
        <v>17</v>
      </c>
      <c r="L17" s="28">
        <v>66</v>
      </c>
      <c r="M17" s="28" t="s">
        <v>81</v>
      </c>
      <c r="N17" s="28">
        <f t="shared" si="1"/>
        <v>13</v>
      </c>
      <c r="O17" s="28">
        <v>13</v>
      </c>
    </row>
    <row r="18" spans="5:15" ht="15">
      <c r="E18" s="26" t="s">
        <v>89</v>
      </c>
      <c r="F18" s="38">
        <f>F16*F15-F17</f>
        <v>4.408571428571435</v>
      </c>
      <c r="H18" s="28">
        <v>67</v>
      </c>
      <c r="I18" s="28" t="s">
        <v>81</v>
      </c>
      <c r="J18" s="28">
        <f t="shared" si="0"/>
        <v>14</v>
      </c>
      <c r="L18" s="28">
        <v>67</v>
      </c>
      <c r="M18" s="28" t="s">
        <v>81</v>
      </c>
      <c r="N18" s="28">
        <f t="shared" si="1"/>
        <v>14</v>
      </c>
      <c r="O18" s="28">
        <v>14</v>
      </c>
    </row>
    <row r="19" spans="8:15" ht="15">
      <c r="H19" s="28">
        <v>66</v>
      </c>
      <c r="I19" s="28" t="s">
        <v>81</v>
      </c>
      <c r="J19" s="28">
        <f t="shared" si="0"/>
        <v>13</v>
      </c>
      <c r="L19" s="28">
        <v>68</v>
      </c>
      <c r="M19" s="28" t="s">
        <v>79</v>
      </c>
      <c r="N19" s="28">
        <f t="shared" si="1"/>
        <v>15</v>
      </c>
      <c r="O19" s="28">
        <v>15</v>
      </c>
    </row>
    <row r="20" spans="5:15" ht="15">
      <c r="E20" s="26" t="s">
        <v>90</v>
      </c>
      <c r="F20">
        <f>4-1</f>
        <v>3</v>
      </c>
      <c r="H20" s="28">
        <v>54</v>
      </c>
      <c r="I20" s="28" t="s">
        <v>82</v>
      </c>
      <c r="J20" s="28">
        <f t="shared" si="0"/>
        <v>6</v>
      </c>
      <c r="L20" s="28">
        <v>69</v>
      </c>
      <c r="M20" s="28" t="s">
        <v>80</v>
      </c>
      <c r="N20" s="28">
        <f t="shared" si="1"/>
        <v>16</v>
      </c>
      <c r="O20" s="28">
        <v>16</v>
      </c>
    </row>
    <row r="21" spans="5:15" ht="15">
      <c r="E21" s="26" t="s">
        <v>92</v>
      </c>
      <c r="F21">
        <f>CHIINV(0.05,F20)</f>
        <v>7.81472776394987</v>
      </c>
      <c r="H21" s="28">
        <v>51</v>
      </c>
      <c r="I21" s="28" t="s">
        <v>82</v>
      </c>
      <c r="J21" s="28">
        <f t="shared" si="0"/>
        <v>3</v>
      </c>
      <c r="L21" s="28">
        <v>73</v>
      </c>
      <c r="M21" s="28" t="s">
        <v>81</v>
      </c>
      <c r="N21" s="28">
        <f t="shared" si="1"/>
        <v>17</v>
      </c>
      <c r="O21" s="28">
        <v>17</v>
      </c>
    </row>
    <row r="22" spans="8:15" ht="15">
      <c r="H22" s="28">
        <v>32</v>
      </c>
      <c r="I22" s="28" t="s">
        <v>82</v>
      </c>
      <c r="J22" s="28">
        <f t="shared" si="0"/>
        <v>1</v>
      </c>
      <c r="L22" s="28">
        <v>74</v>
      </c>
      <c r="M22" s="28" t="s">
        <v>82</v>
      </c>
      <c r="N22" s="28">
        <f t="shared" si="1"/>
        <v>18</v>
      </c>
      <c r="O22" s="28">
        <v>18</v>
      </c>
    </row>
    <row r="23" spans="5:15" ht="15">
      <c r="E23" s="26" t="s">
        <v>91</v>
      </c>
      <c r="F23" s="54">
        <f>CHIDIST(F18,F20)</f>
        <v>0.22059190759633698</v>
      </c>
      <c r="H23" s="28">
        <v>74</v>
      </c>
      <c r="I23" s="28" t="s">
        <v>82</v>
      </c>
      <c r="J23" s="28">
        <f t="shared" si="0"/>
        <v>18</v>
      </c>
      <c r="L23" s="28">
        <v>78</v>
      </c>
      <c r="M23" s="28" t="s">
        <v>80</v>
      </c>
      <c r="N23" s="28">
        <f t="shared" si="1"/>
        <v>19</v>
      </c>
      <c r="O23" s="28">
        <v>19</v>
      </c>
    </row>
    <row r="24" spans="8:15" ht="15">
      <c r="H24" s="28">
        <v>65</v>
      </c>
      <c r="I24" s="28" t="s">
        <v>82</v>
      </c>
      <c r="J24" s="28">
        <f t="shared" si="0"/>
        <v>12</v>
      </c>
      <c r="L24" s="28">
        <v>82</v>
      </c>
      <c r="M24" s="28" t="s">
        <v>81</v>
      </c>
      <c r="N24" s="28">
        <f t="shared" si="1"/>
        <v>20</v>
      </c>
      <c r="O24" s="28">
        <v>20</v>
      </c>
    </row>
    <row r="26" spans="14:15" ht="15">
      <c r="N26" s="52">
        <f>F13*(F13+1)/2</f>
        <v>210</v>
      </c>
      <c r="O26" s="52">
        <f>SUM(O5:O24)</f>
        <v>210</v>
      </c>
    </row>
  </sheetData>
  <mergeCells count="1">
    <mergeCell ref="A1:O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Fouque</dc:creator>
  <cp:keywords/>
  <dc:description/>
  <cp:lastModifiedBy>Thierry</cp:lastModifiedBy>
  <cp:lastPrinted>2010-03-19T12:31:46Z</cp:lastPrinted>
  <dcterms:created xsi:type="dcterms:W3CDTF">2010-01-30T08:32:19Z</dcterms:created>
  <dcterms:modified xsi:type="dcterms:W3CDTF">2010-03-19T12:47:03Z</dcterms:modified>
  <cp:category/>
  <cp:version/>
  <cp:contentType/>
  <cp:contentStatus/>
</cp:coreProperties>
</file>