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ssiers pédagogiques personnels\Choix des Investissements\Etudes de cas - Investissement\"/>
    </mc:Choice>
  </mc:AlternateContent>
  <bookViews>
    <workbookView xWindow="240" yWindow="15" windowWidth="14820" windowHeight="9600" activeTab="1"/>
  </bookViews>
  <sheets>
    <sheet name="Paramètres" sheetId="1" r:id="rId1"/>
    <sheet name="Projet A" sheetId="2" r:id="rId2"/>
    <sheet name="Feuil3" sheetId="3" r:id="rId3"/>
    <sheet name="Feuil4" sheetId="4" r:id="rId4"/>
    <sheet name="Feuil5" sheetId="5" r:id="rId5"/>
  </sheets>
  <calcPr calcId="162913"/>
</workbook>
</file>

<file path=xl/calcChain.xml><?xml version="1.0" encoding="utf-8"?>
<calcChain xmlns="http://schemas.openxmlformats.org/spreadsheetml/2006/main">
  <c r="B36" i="2" l="1"/>
  <c r="B36" i="1"/>
  <c r="L35" i="2"/>
  <c r="J35" i="2"/>
  <c r="H35" i="2"/>
  <c r="F35" i="2"/>
  <c r="D35" i="2"/>
  <c r="F6" i="1" l="1"/>
  <c r="F5" i="1"/>
  <c r="F4" i="1"/>
  <c r="L13" i="2" l="1"/>
  <c r="L12" i="2"/>
  <c r="L14" i="2" s="1"/>
  <c r="L18" i="2" s="1"/>
  <c r="J13" i="2"/>
  <c r="J12" i="2"/>
  <c r="H13" i="2"/>
  <c r="H12" i="2"/>
  <c r="H14" i="2" s="1"/>
  <c r="H18" i="2" s="1"/>
  <c r="F13" i="2"/>
  <c r="F12" i="2"/>
  <c r="D13" i="2"/>
  <c r="D12" i="2"/>
  <c r="B28" i="2" s="1"/>
  <c r="L31" i="2" s="1"/>
  <c r="D4" i="2"/>
  <c r="F4" i="2"/>
  <c r="H4" i="2"/>
  <c r="J4" i="2"/>
  <c r="L4" i="2"/>
  <c r="D5" i="2"/>
  <c r="D8" i="2" s="1"/>
  <c r="F5" i="2" s="1"/>
  <c r="F8" i="2" s="1"/>
  <c r="H5" i="2" s="1"/>
  <c r="H8" i="2" s="1"/>
  <c r="J5" i="2" s="1"/>
  <c r="J8" i="2" s="1"/>
  <c r="L5" i="2" s="1"/>
  <c r="L8" i="2" s="1"/>
  <c r="D6" i="2"/>
  <c r="H7" i="2" s="1"/>
  <c r="E14" i="2"/>
  <c r="A21" i="2"/>
  <c r="D25" i="2"/>
  <c r="F25" i="2"/>
  <c r="H25" i="2"/>
  <c r="J25" i="2"/>
  <c r="L25" i="2"/>
  <c r="L29" i="2"/>
  <c r="B33" i="2"/>
  <c r="F6" i="2"/>
  <c r="J7" i="2" s="1"/>
  <c r="H6" i="2"/>
  <c r="H16" i="2" s="1"/>
  <c r="J6" i="2"/>
  <c r="J16" i="2" s="1"/>
  <c r="L6" i="2"/>
  <c r="L16" i="2" s="1"/>
  <c r="J14" i="2" l="1"/>
  <c r="J18" i="2" s="1"/>
  <c r="H17" i="2"/>
  <c r="H19" i="2" s="1"/>
  <c r="H20" i="2" s="1"/>
  <c r="H22" i="2" s="1"/>
  <c r="H23" i="2" s="1"/>
  <c r="H30" i="2" s="1"/>
  <c r="H33" i="2" s="1"/>
  <c r="H21" i="2"/>
  <c r="L17" i="2"/>
  <c r="L21" i="2"/>
  <c r="J21" i="2"/>
  <c r="J17" i="2"/>
  <c r="D16" i="2"/>
  <c r="D7" i="2"/>
  <c r="F7" i="2"/>
  <c r="F14" i="2"/>
  <c r="F18" i="2" s="1"/>
  <c r="F16" i="2"/>
  <c r="D28" i="2"/>
  <c r="D29" i="2" s="1"/>
  <c r="L19" i="2"/>
  <c r="L7" i="2"/>
  <c r="J28" i="2"/>
  <c r="J29" i="2" s="1"/>
  <c r="F28" i="2"/>
  <c r="F29" i="2" s="1"/>
  <c r="H28" i="2"/>
  <c r="H29" i="2" s="1"/>
  <c r="D14" i="2"/>
  <c r="D18" i="2" s="1"/>
  <c r="B29" i="2"/>
  <c r="B34" i="2" s="1"/>
  <c r="L20" i="2" l="1"/>
  <c r="L22" i="2" s="1"/>
  <c r="L23" i="2" s="1"/>
  <c r="L30" i="2" s="1"/>
  <c r="L33" i="2" s="1"/>
  <c r="L34" i="2" s="1"/>
  <c r="H34" i="2"/>
  <c r="F17" i="2"/>
  <c r="F21" i="2"/>
  <c r="D21" i="2"/>
  <c r="D17" i="2"/>
  <c r="D19" i="2" s="1"/>
  <c r="D20" i="2" s="1"/>
  <c r="D22" i="2" s="1"/>
  <c r="D23" i="2" s="1"/>
  <c r="D30" i="2" s="1"/>
  <c r="D33" i="2" s="1"/>
  <c r="D34" i="2" s="1"/>
  <c r="J19" i="2"/>
  <c r="J20" i="2" s="1"/>
  <c r="J22" i="2" s="1"/>
  <c r="J23" i="2" s="1"/>
  <c r="J30" i="2" s="1"/>
  <c r="J33" i="2" s="1"/>
  <c r="J34" i="2" s="1"/>
  <c r="F19" i="2" l="1"/>
  <c r="F20" i="2" s="1"/>
  <c r="F22" i="2" s="1"/>
  <c r="F23" i="2" s="1"/>
  <c r="F30" i="2" s="1"/>
  <c r="F33" i="2" s="1"/>
  <c r="F34" i="2" s="1"/>
</calcChain>
</file>

<file path=xl/sharedStrings.xml><?xml version="1.0" encoding="utf-8"?>
<sst xmlns="http://schemas.openxmlformats.org/spreadsheetml/2006/main" count="55" uniqueCount="44">
  <si>
    <t>Année</t>
  </si>
  <si>
    <t>Chiffre d'affaires quotidien</t>
  </si>
  <si>
    <t>Coût variable quotidien</t>
  </si>
  <si>
    <t>Marge sur coût variable annuel</t>
  </si>
  <si>
    <t>Frais fixes d'exploitation</t>
  </si>
  <si>
    <t>Dotation aux amortissements</t>
  </si>
  <si>
    <t>Coûts fixes globaux</t>
  </si>
  <si>
    <t>Résultat avant impôt</t>
  </si>
  <si>
    <t>Impôt sur les bénéfices</t>
  </si>
  <si>
    <t>Résultat net comptable</t>
  </si>
  <si>
    <t>Marge brute d'autofinancement (MBA)</t>
  </si>
  <si>
    <t>Action</t>
  </si>
  <si>
    <t>Inv</t>
  </si>
  <si>
    <t>Pas d'Inv</t>
  </si>
  <si>
    <t>Taux d'imposition sur les bénéfices</t>
  </si>
  <si>
    <t>Nombre de jours dans l'année</t>
  </si>
  <si>
    <t>Valeur résiduelle de l'ancien équipement</t>
  </si>
  <si>
    <t>Récupération du capital circulant</t>
  </si>
  <si>
    <t>Valeur résiduelle du nouveau matériel</t>
  </si>
  <si>
    <t>Flux net de trésorerie</t>
  </si>
  <si>
    <t>Rentrées de trésorerie</t>
  </si>
  <si>
    <t>Sorties de trésorerie</t>
  </si>
  <si>
    <t>Flux net de trésorerie d'exploitation</t>
  </si>
  <si>
    <t>Investissement net</t>
  </si>
  <si>
    <t>Valeur nette comptable (début d'année)</t>
  </si>
  <si>
    <t>Dotation aux (reprises sur) amortissements</t>
  </si>
  <si>
    <t xml:space="preserve">Amortissements </t>
  </si>
  <si>
    <t>Valeur nette comptable (fin d'année)</t>
  </si>
  <si>
    <t>Amortissement (linaire ou dégressif) :</t>
  </si>
  <si>
    <t>Durée d'amortissement (en années)</t>
  </si>
  <si>
    <t>Investissement en capital circulant</t>
  </si>
  <si>
    <t>Valeur amortissable</t>
  </si>
  <si>
    <t>Valeur résiduelle amortissable</t>
  </si>
  <si>
    <t>Coefficient du dégressif</t>
  </si>
  <si>
    <t>Taux de réinvestissement</t>
  </si>
  <si>
    <t>Valeur actuelle nette globale</t>
  </si>
  <si>
    <t>Linéaire</t>
  </si>
  <si>
    <t>Coût des fonds propres</t>
  </si>
  <si>
    <t>Coût de la dette financière</t>
  </si>
  <si>
    <t>Ratio d'endettement financier (D/S)</t>
  </si>
  <si>
    <t>Poids des fonds propres = S/(S+D)</t>
  </si>
  <si>
    <t>Poids de l'endettement financier = D / (S+D)</t>
  </si>
  <si>
    <t>Coût moyen pondéré du capital</t>
  </si>
  <si>
    <t>Flux nets de trésorerie capitalisés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</si>
</sst>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F&quot;;[Red]\-#,##0.00\ &quot;F&quot;"/>
    <numFmt numFmtId="165" formatCode="_-* #,##0.00\ _F_-;\-* #,##0.00\ _F_-;_-* &quot;-&quot;??\ _F_-;_-@_-"/>
    <numFmt numFmtId="166" formatCode="_-* #,##0.00\ [$€-1]_-;\-* #,##0.00\ [$€-1]_-;_-* &quot;-&quot;??\ [$€-1]_-"/>
  </numFmts>
  <fonts count="7" x14ac:knownFonts="1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1" xfId="0" applyBorder="1"/>
    <xf numFmtId="165" fontId="0" fillId="0" borderId="2" xfId="2" applyFont="1" applyBorder="1"/>
    <xf numFmtId="165" fontId="0" fillId="0" borderId="3" xfId="2" applyFont="1" applyBorder="1"/>
    <xf numFmtId="0" fontId="0" fillId="0" borderId="4" xfId="0" applyBorder="1"/>
    <xf numFmtId="0" fontId="2" fillId="0" borderId="5" xfId="0" applyFont="1" applyBorder="1" applyAlignment="1">
      <alignment horizontal="center"/>
    </xf>
    <xf numFmtId="0" fontId="0" fillId="0" borderId="6" xfId="0" applyBorder="1"/>
    <xf numFmtId="165" fontId="0" fillId="0" borderId="7" xfId="2" applyFont="1" applyBorder="1"/>
    <xf numFmtId="165" fontId="0" fillId="0" borderId="8" xfId="2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5" fontId="2" fillId="0" borderId="2" xfId="2" applyFont="1" applyBorder="1"/>
    <xf numFmtId="165" fontId="2" fillId="0" borderId="3" xfId="2" applyFont="1" applyBorder="1"/>
    <xf numFmtId="0" fontId="2" fillId="0" borderId="11" xfId="0" applyFont="1" applyBorder="1"/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165" fontId="0" fillId="0" borderId="19" xfId="2" applyFont="1" applyBorder="1"/>
    <xf numFmtId="165" fontId="0" fillId="0" borderId="20" xfId="2" applyFont="1" applyBorder="1"/>
    <xf numFmtId="165" fontId="2" fillId="0" borderId="20" xfId="2" applyFont="1" applyBorder="1"/>
    <xf numFmtId="0" fontId="2" fillId="0" borderId="1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22" xfId="0" applyBorder="1"/>
    <xf numFmtId="0" fontId="0" fillId="0" borderId="12" xfId="0" applyBorder="1"/>
    <xf numFmtId="0" fontId="0" fillId="0" borderId="13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27" xfId="0" applyFont="1" applyBorder="1"/>
    <xf numFmtId="165" fontId="2" fillId="0" borderId="28" xfId="2" applyFont="1" applyBorder="1"/>
    <xf numFmtId="0" fontId="2" fillId="0" borderId="28" xfId="0" applyFont="1" applyBorder="1"/>
    <xf numFmtId="165" fontId="0" fillId="0" borderId="29" xfId="2" applyFont="1" applyBorder="1"/>
    <xf numFmtId="165" fontId="0" fillId="0" borderId="30" xfId="2" applyFont="1" applyBorder="1"/>
    <xf numFmtId="165" fontId="0" fillId="0" borderId="31" xfId="2" applyFont="1" applyBorder="1"/>
    <xf numFmtId="165" fontId="2" fillId="0" borderId="32" xfId="2" applyFont="1" applyBorder="1"/>
    <xf numFmtId="165" fontId="2" fillId="0" borderId="33" xfId="2" applyFont="1" applyBorder="1"/>
    <xf numFmtId="165" fontId="2" fillId="0" borderId="34" xfId="2" applyFont="1" applyBorder="1"/>
    <xf numFmtId="0" fontId="2" fillId="0" borderId="35" xfId="0" applyFont="1" applyBorder="1"/>
    <xf numFmtId="165" fontId="2" fillId="0" borderId="36" xfId="2" applyFont="1" applyBorder="1"/>
    <xf numFmtId="165" fontId="2" fillId="0" borderId="37" xfId="2" applyFont="1" applyBorder="1"/>
    <xf numFmtId="165" fontId="2" fillId="0" borderId="38" xfId="2" applyFont="1" applyBorder="1"/>
    <xf numFmtId="165" fontId="1" fillId="0" borderId="0" xfId="2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41" xfId="0" applyFont="1" applyBorder="1"/>
    <xf numFmtId="0" fontId="0" fillId="0" borderId="42" xfId="0" applyBorder="1"/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0" fillId="0" borderId="46" xfId="0" applyBorder="1"/>
    <xf numFmtId="0" fontId="0" fillId="0" borderId="19" xfId="0" applyBorder="1"/>
    <xf numFmtId="0" fontId="0" fillId="0" borderId="47" xfId="0" applyBorder="1"/>
    <xf numFmtId="0" fontId="0" fillId="0" borderId="20" xfId="0" applyBorder="1"/>
    <xf numFmtId="0" fontId="2" fillId="0" borderId="47" xfId="0" applyFont="1" applyBorder="1"/>
    <xf numFmtId="0" fontId="2" fillId="0" borderId="20" xfId="0" applyFont="1" applyBorder="1"/>
    <xf numFmtId="0" fontId="0" fillId="0" borderId="48" xfId="0" applyBorder="1"/>
    <xf numFmtId="0" fontId="0" fillId="0" borderId="29" xfId="0" applyBorder="1"/>
    <xf numFmtId="0" fontId="2" fillId="0" borderId="49" xfId="0" applyFont="1" applyBorder="1"/>
    <xf numFmtId="0" fontId="2" fillId="0" borderId="32" xfId="0" applyFont="1" applyBorder="1"/>
    <xf numFmtId="0" fontId="2" fillId="0" borderId="50" xfId="0" applyFont="1" applyBorder="1"/>
    <xf numFmtId="0" fontId="2" fillId="0" borderId="36" xfId="0" applyFont="1" applyBorder="1"/>
    <xf numFmtId="0" fontId="0" fillId="0" borderId="43" xfId="0" applyBorder="1"/>
    <xf numFmtId="0" fontId="0" fillId="0" borderId="0" xfId="0" applyBorder="1"/>
    <xf numFmtId="165" fontId="2" fillId="0" borderId="49" xfId="0" applyNumberFormat="1" applyFont="1" applyBorder="1"/>
    <xf numFmtId="0" fontId="0" fillId="0" borderId="49" xfId="0" applyBorder="1"/>
    <xf numFmtId="0" fontId="2" fillId="0" borderId="49" xfId="0" applyFont="1" applyFill="1" applyBorder="1"/>
    <xf numFmtId="0" fontId="3" fillId="0" borderId="50" xfId="0" applyFont="1" applyFill="1" applyBorder="1"/>
    <xf numFmtId="165" fontId="3" fillId="0" borderId="50" xfId="0" applyNumberFormat="1" applyFont="1" applyBorder="1"/>
    <xf numFmtId="0" fontId="0" fillId="0" borderId="51" xfId="0" applyBorder="1"/>
    <xf numFmtId="0" fontId="4" fillId="0" borderId="17" xfId="0" applyFont="1" applyBorder="1"/>
    <xf numFmtId="0" fontId="4" fillId="0" borderId="47" xfId="0" applyFont="1" applyBorder="1"/>
    <xf numFmtId="0" fontId="4" fillId="0" borderId="20" xfId="0" applyFont="1" applyBorder="1"/>
    <xf numFmtId="165" fontId="4" fillId="0" borderId="20" xfId="2" applyFont="1" applyBorder="1"/>
    <xf numFmtId="165" fontId="4" fillId="0" borderId="2" xfId="2" applyFont="1" applyBorder="1"/>
    <xf numFmtId="0" fontId="5" fillId="0" borderId="0" xfId="0" applyFont="1"/>
    <xf numFmtId="9" fontId="5" fillId="0" borderId="0" xfId="2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5" fillId="0" borderId="0" xfId="3" applyNumberFormat="1" applyFont="1" applyAlignment="1">
      <alignment horizontal="center"/>
    </xf>
    <xf numFmtId="9" fontId="5" fillId="0" borderId="0" xfId="0" applyNumberFormat="1" applyFont="1" applyAlignment="1">
      <alignment horizontal="center"/>
    </xf>
    <xf numFmtId="12" fontId="5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6" fillId="0" borderId="0" xfId="0" applyFont="1"/>
    <xf numFmtId="165" fontId="1" fillId="0" borderId="39" xfId="2" applyBorder="1" applyAlignment="1">
      <alignment horizontal="center"/>
    </xf>
    <xf numFmtId="165" fontId="1" fillId="0" borderId="20" xfId="2" applyBorder="1" applyAlignment="1">
      <alignment horizontal="center"/>
    </xf>
    <xf numFmtId="165" fontId="1" fillId="0" borderId="56" xfId="2" applyBorder="1" applyAlignment="1">
      <alignment horizontal="center"/>
    </xf>
    <xf numFmtId="165" fontId="1" fillId="0" borderId="18" xfId="2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165" fontId="1" fillId="0" borderId="40" xfId="2" applyBorder="1" applyAlignment="1">
      <alignment horizontal="center"/>
    </xf>
    <xf numFmtId="165" fontId="1" fillId="0" borderId="19" xfId="2" applyBorder="1" applyAlignment="1">
      <alignment horizontal="center"/>
    </xf>
    <xf numFmtId="0" fontId="2" fillId="0" borderId="57" xfId="0" applyFont="1" applyBorder="1" applyAlignment="1">
      <alignment horizontal="center"/>
    </xf>
    <xf numFmtId="165" fontId="1" fillId="0" borderId="26" xfId="2" applyBorder="1" applyAlignment="1">
      <alignment horizontal="center"/>
    </xf>
    <xf numFmtId="165" fontId="1" fillId="0" borderId="58" xfId="2" applyBorder="1" applyAlignment="1">
      <alignment horizontal="center"/>
    </xf>
    <xf numFmtId="165" fontId="1" fillId="0" borderId="14" xfId="2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0" fillId="0" borderId="44" xfId="2" applyFont="1" applyBorder="1"/>
    <xf numFmtId="165" fontId="0" fillId="0" borderId="47" xfId="2" applyFont="1" applyBorder="1"/>
    <xf numFmtId="165" fontId="0" fillId="0" borderId="48" xfId="2" applyFont="1" applyBorder="1"/>
    <xf numFmtId="165" fontId="2" fillId="0" borderId="49" xfId="2" applyFont="1" applyBorder="1"/>
    <xf numFmtId="0" fontId="0" fillId="0" borderId="28" xfId="0" applyBorder="1"/>
    <xf numFmtId="0" fontId="2" fillId="0" borderId="61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165" fontId="0" fillId="0" borderId="52" xfId="2" applyFont="1" applyBorder="1"/>
    <xf numFmtId="165" fontId="0" fillId="0" borderId="59" xfId="2" applyFont="1" applyBorder="1"/>
    <xf numFmtId="165" fontId="0" fillId="0" borderId="33" xfId="2" applyFont="1" applyBorder="1"/>
    <xf numFmtId="165" fontId="0" fillId="0" borderId="34" xfId="2" applyFont="1" applyBorder="1"/>
    <xf numFmtId="0" fontId="0" fillId="0" borderId="37" xfId="0" applyBorder="1"/>
    <xf numFmtId="0" fontId="0" fillId="0" borderId="38" xfId="0" applyBorder="1"/>
  </cellXfs>
  <cellStyles count="4">
    <cellStyle name="Euro" xfId="1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D18" sqref="D18"/>
    </sheetView>
  </sheetViews>
  <sheetFormatPr baseColWidth="10" defaultRowHeight="12.75" x14ac:dyDescent="0.2"/>
  <cols>
    <col min="1" max="1" width="40.6640625" bestFit="1" customWidth="1"/>
    <col min="2" max="2" width="14.6640625" bestFit="1" customWidth="1"/>
    <col min="4" max="4" width="23.6640625" customWidth="1"/>
    <col min="5" max="5" width="20.83203125" customWidth="1"/>
    <col min="6" max="9" width="13.1640625" bestFit="1" customWidth="1"/>
  </cols>
  <sheetData>
    <row r="1" spans="1:6" ht="15.75" x14ac:dyDescent="0.25">
      <c r="A1" s="75" t="s">
        <v>14</v>
      </c>
      <c r="B1" s="76">
        <v>0.42</v>
      </c>
      <c r="C1" s="75"/>
      <c r="D1" s="75" t="s">
        <v>37</v>
      </c>
      <c r="E1" s="75"/>
      <c r="F1" s="77">
        <v>0.15</v>
      </c>
    </row>
    <row r="2" spans="1:6" ht="15.75" x14ac:dyDescent="0.25">
      <c r="A2" s="75" t="s">
        <v>15</v>
      </c>
      <c r="B2" s="78">
        <v>365</v>
      </c>
      <c r="C2" s="75"/>
      <c r="D2" s="75" t="s">
        <v>38</v>
      </c>
      <c r="E2" s="75"/>
      <c r="F2" s="77">
        <v>7.4999999999999997E-2</v>
      </c>
    </row>
    <row r="3" spans="1:6" ht="15.75" x14ac:dyDescent="0.25">
      <c r="A3" s="75"/>
      <c r="B3" s="75"/>
      <c r="C3" s="75"/>
      <c r="D3" s="75"/>
      <c r="E3" s="75"/>
      <c r="F3" s="77"/>
    </row>
    <row r="4" spans="1:6" ht="15.75" x14ac:dyDescent="0.25">
      <c r="A4" s="75" t="s">
        <v>34</v>
      </c>
      <c r="B4" s="79">
        <v>0.09</v>
      </c>
      <c r="C4" s="75"/>
      <c r="D4" s="75" t="s">
        <v>40</v>
      </c>
      <c r="E4" s="75"/>
      <c r="F4" s="77">
        <f>1/(1+$B$6)</f>
        <v>0.59999999999999987</v>
      </c>
    </row>
    <row r="5" spans="1:6" ht="15.75" x14ac:dyDescent="0.25">
      <c r="A5" s="75"/>
      <c r="B5" s="79"/>
      <c r="C5" s="75"/>
      <c r="D5" s="75" t="s">
        <v>41</v>
      </c>
      <c r="E5" s="75"/>
      <c r="F5" s="77">
        <f>$B$6/(1+$B$6)</f>
        <v>0.40000000000000013</v>
      </c>
    </row>
    <row r="6" spans="1:6" ht="15.75" x14ac:dyDescent="0.25">
      <c r="A6" s="75" t="s">
        <v>39</v>
      </c>
      <c r="B6" s="80">
        <v>0.66666666666666696</v>
      </c>
      <c r="C6" s="75"/>
      <c r="D6" s="82" t="s">
        <v>42</v>
      </c>
      <c r="E6" s="82"/>
      <c r="F6" s="81">
        <f>(F1*F4)+(F2*F5)</f>
        <v>0.12</v>
      </c>
    </row>
    <row r="36" spans="2:2" x14ac:dyDescent="0.2">
      <c r="B36">
        <f>SUM(D35:M35)/(1+Paramètres!$F$6)+B34</f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topLeftCell="A27" workbookViewId="0">
      <selection activeCell="D30" sqref="D30"/>
    </sheetView>
  </sheetViews>
  <sheetFormatPr baseColWidth="10" defaultRowHeight="12.75" x14ac:dyDescent="0.2"/>
  <cols>
    <col min="1" max="1" width="43" bestFit="1" customWidth="1"/>
    <col min="2" max="2" width="19" customWidth="1"/>
    <col min="3" max="3" width="9.33203125" bestFit="1" customWidth="1"/>
    <col min="4" max="4" width="16.5" customWidth="1"/>
    <col min="5" max="5" width="9.33203125" bestFit="1" customWidth="1"/>
    <col min="6" max="6" width="16.5" customWidth="1"/>
    <col min="7" max="7" width="9.33203125" bestFit="1" customWidth="1"/>
    <col min="8" max="8" width="16.83203125" customWidth="1"/>
    <col min="9" max="9" width="9.33203125" bestFit="1" customWidth="1"/>
    <col min="10" max="10" width="15.83203125" customWidth="1"/>
    <col min="11" max="11" width="9.33203125" bestFit="1" customWidth="1"/>
    <col min="12" max="12" width="15.83203125" customWidth="1"/>
  </cols>
  <sheetData>
    <row r="1" spans="1:13" x14ac:dyDescent="0.2">
      <c r="A1" t="s">
        <v>29</v>
      </c>
      <c r="B1" s="44">
        <v>5</v>
      </c>
      <c r="D1" t="s">
        <v>28</v>
      </c>
      <c r="G1" t="s">
        <v>36</v>
      </c>
      <c r="H1" t="s">
        <v>33</v>
      </c>
      <c r="J1">
        <v>1</v>
      </c>
    </row>
    <row r="2" spans="1:13" x14ac:dyDescent="0.2">
      <c r="A2" t="s">
        <v>31</v>
      </c>
      <c r="B2" s="43">
        <v>240000</v>
      </c>
      <c r="D2" t="s">
        <v>32</v>
      </c>
      <c r="G2" s="44">
        <v>0</v>
      </c>
      <c r="H2" s="45"/>
    </row>
    <row r="3" spans="1:13" ht="13.5" thickBot="1" x14ac:dyDescent="0.25">
      <c r="B3" s="43"/>
    </row>
    <row r="4" spans="1:13" ht="14.25" thickTop="1" thickBot="1" x14ac:dyDescent="0.25">
      <c r="A4" s="13" t="s">
        <v>0</v>
      </c>
      <c r="B4" s="46"/>
      <c r="C4" s="46"/>
      <c r="D4" s="89">
        <f>D10</f>
        <v>1</v>
      </c>
      <c r="E4" s="90"/>
      <c r="F4" s="89">
        <f>F10</f>
        <v>2</v>
      </c>
      <c r="G4" s="90"/>
      <c r="H4" s="89">
        <f>H10</f>
        <v>3</v>
      </c>
      <c r="I4" s="90"/>
      <c r="J4" s="89">
        <f>J10</f>
        <v>4</v>
      </c>
      <c r="K4" s="90"/>
      <c r="L4" s="89">
        <f>L10</f>
        <v>5</v>
      </c>
      <c r="M4" s="93"/>
    </row>
    <row r="5" spans="1:13" ht="13.5" thickTop="1" x14ac:dyDescent="0.2">
      <c r="A5" s="6" t="s">
        <v>24</v>
      </c>
      <c r="B5" s="29"/>
      <c r="C5" s="29"/>
      <c r="D5" s="91">
        <f>B2</f>
        <v>240000</v>
      </c>
      <c r="E5" s="92"/>
      <c r="F5" s="91">
        <f>D8</f>
        <v>192000</v>
      </c>
      <c r="G5" s="92"/>
      <c r="H5" s="91">
        <f>F8</f>
        <v>144000</v>
      </c>
      <c r="I5" s="92"/>
      <c r="J5" s="91">
        <f>H8</f>
        <v>96000</v>
      </c>
      <c r="K5" s="92"/>
      <c r="L5" s="91">
        <f>J8</f>
        <v>48000</v>
      </c>
      <c r="M5" s="94"/>
    </row>
    <row r="6" spans="1:13" x14ac:dyDescent="0.2">
      <c r="A6" s="1" t="s">
        <v>25</v>
      </c>
      <c r="B6" s="26"/>
      <c r="C6" s="26"/>
      <c r="D6" s="83">
        <f>IF($G$1="Linéaire",SLN($B$2,$G$2,$B$1),IF($G$1="Dégressif",MAX(DDB($B$2,$G$2,$B$1,D4,$J$1),D5/($B$1-D4+1))))</f>
        <v>48000</v>
      </c>
      <c r="E6" s="84"/>
      <c r="F6" s="83">
        <f>IF($G$1="Linéaire",SLN($B$2,$G$2,$B$1),IF($G$1="Dégressif",MAX(DDB($B$2,$G$2,$B$1,F4,$J$1),F5/($B$1-F4+1))))</f>
        <v>48000</v>
      </c>
      <c r="G6" s="84"/>
      <c r="H6" s="83">
        <f>IF($G$1="Linéaire",SLN($B$2,$G$2,$B$1),IF($G$1="Dégressif",MAX(DDB($B$2,$G$2,$B$1,H4,$J$1),H5/($B$1-H4+1))))</f>
        <v>48000</v>
      </c>
      <c r="I6" s="84"/>
      <c r="J6" s="83">
        <f>IF($G$1="Linéaire",SLN($B$2,$G$2,$B$1),IF($G$1="Dégressif",MAX(DDB($B$2,$G$2,$B$1,J4,$J$1),J5/($B$1-J4+1))))</f>
        <v>48000</v>
      </c>
      <c r="K6" s="84"/>
      <c r="L6" s="83">
        <f>IF($G$1="Linéaire",SLN($B$2,$G$2,$B$1),IF($G$1="Dégressif",MAX(DDB($B$2,$G$2,$B$1,L4,$J$1),L5/($B$1-L4+1))))</f>
        <v>48000</v>
      </c>
      <c r="M6" s="96"/>
    </row>
    <row r="7" spans="1:13" x14ac:dyDescent="0.2">
      <c r="A7" s="1" t="s">
        <v>26</v>
      </c>
      <c r="B7" s="26"/>
      <c r="C7" s="26"/>
      <c r="D7" s="83">
        <f>SUM($D$6:D$6)</f>
        <v>48000</v>
      </c>
      <c r="E7" s="84"/>
      <c r="F7" s="83">
        <f>SUM($D$6:F$6)</f>
        <v>96000</v>
      </c>
      <c r="G7" s="84"/>
      <c r="H7" s="83">
        <f>SUM($D$6:H$6)</f>
        <v>144000</v>
      </c>
      <c r="I7" s="84"/>
      <c r="J7" s="83">
        <f>SUM($D$6:J$6)</f>
        <v>192000</v>
      </c>
      <c r="K7" s="84"/>
      <c r="L7" s="83">
        <f>SUM($D$6:L$6)</f>
        <v>240000</v>
      </c>
      <c r="M7" s="96"/>
    </row>
    <row r="8" spans="1:13" ht="13.5" thickBot="1" x14ac:dyDescent="0.25">
      <c r="A8" s="4" t="s">
        <v>27</v>
      </c>
      <c r="B8" s="47"/>
      <c r="C8" s="47"/>
      <c r="D8" s="85">
        <f>D5-D6</f>
        <v>192000</v>
      </c>
      <c r="E8" s="86"/>
      <c r="F8" s="85">
        <f>F5-F6</f>
        <v>144000</v>
      </c>
      <c r="G8" s="86"/>
      <c r="H8" s="85">
        <f>H5-H6</f>
        <v>96000</v>
      </c>
      <c r="I8" s="86"/>
      <c r="J8" s="85">
        <f>J5-J6</f>
        <v>48000</v>
      </c>
      <c r="K8" s="86"/>
      <c r="L8" s="85">
        <f>L5-L6</f>
        <v>0</v>
      </c>
      <c r="M8" s="95"/>
    </row>
    <row r="9" spans="1:13" ht="14.25" thickTop="1" thickBot="1" x14ac:dyDescent="0.25"/>
    <row r="10" spans="1:13" ht="13.5" thickTop="1" x14ac:dyDescent="0.2">
      <c r="A10" s="22" t="s">
        <v>0</v>
      </c>
      <c r="B10" s="48"/>
      <c r="C10" s="5"/>
      <c r="D10" s="99">
        <v>1</v>
      </c>
      <c r="E10" s="97"/>
      <c r="F10" s="97">
        <v>2</v>
      </c>
      <c r="G10" s="97"/>
      <c r="H10" s="97">
        <v>3</v>
      </c>
      <c r="I10" s="97"/>
      <c r="J10" s="97">
        <v>4</v>
      </c>
      <c r="K10" s="97"/>
      <c r="L10" s="97">
        <v>5</v>
      </c>
      <c r="M10" s="98"/>
    </row>
    <row r="11" spans="1:13" ht="13.5" thickBot="1" x14ac:dyDescent="0.25">
      <c r="A11" s="23" t="s">
        <v>11</v>
      </c>
      <c r="B11" s="49"/>
      <c r="C11" s="18"/>
      <c r="D11" s="18" t="s">
        <v>12</v>
      </c>
      <c r="E11" s="9" t="s">
        <v>13</v>
      </c>
      <c r="F11" s="9" t="s">
        <v>12</v>
      </c>
      <c r="G11" s="9" t="s">
        <v>13</v>
      </c>
      <c r="H11" s="9" t="s">
        <v>12</v>
      </c>
      <c r="I11" s="9" t="s">
        <v>13</v>
      </c>
      <c r="J11" s="9" t="s">
        <v>12</v>
      </c>
      <c r="K11" s="9" t="s">
        <v>13</v>
      </c>
      <c r="L11" s="9" t="s">
        <v>12</v>
      </c>
      <c r="M11" s="10" t="s">
        <v>13</v>
      </c>
    </row>
    <row r="12" spans="1:13" ht="13.5" thickTop="1" x14ac:dyDescent="0.2">
      <c r="A12" s="24" t="s">
        <v>1</v>
      </c>
      <c r="B12" s="50"/>
      <c r="C12" s="51"/>
      <c r="D12" s="19">
        <f>1.5*10000*Paramètres!$B$2</f>
        <v>5475000</v>
      </c>
      <c r="E12" s="7">
        <v>0</v>
      </c>
      <c r="F12" s="19">
        <f>1.5*10000*Paramètres!$B$2</f>
        <v>5475000</v>
      </c>
      <c r="G12" s="7"/>
      <c r="H12" s="19">
        <f>1.5*10000*Paramètres!$B$2</f>
        <v>5475000</v>
      </c>
      <c r="I12" s="7"/>
      <c r="J12" s="19">
        <f>1.5*10000*Paramètres!$B$2</f>
        <v>5475000</v>
      </c>
      <c r="K12" s="7"/>
      <c r="L12" s="19">
        <f>1.5*10000*Paramètres!$B$2</f>
        <v>5475000</v>
      </c>
      <c r="M12" s="8"/>
    </row>
    <row r="13" spans="1:13" x14ac:dyDescent="0.2">
      <c r="A13" s="16" t="s">
        <v>2</v>
      </c>
      <c r="B13" s="52"/>
      <c r="C13" s="53"/>
      <c r="D13" s="20">
        <f>0.9*10000*Paramètres!$B$2</f>
        <v>3285000</v>
      </c>
      <c r="E13" s="2">
        <v>0</v>
      </c>
      <c r="F13" s="20">
        <f>0.9*10000*Paramètres!$B$2</f>
        <v>3285000</v>
      </c>
      <c r="G13" s="2"/>
      <c r="H13" s="20">
        <f>0.9*10000*Paramètres!$B$2</f>
        <v>3285000</v>
      </c>
      <c r="I13" s="2"/>
      <c r="J13" s="20">
        <f>0.9*10000*Paramètres!$B$2</f>
        <v>3285000</v>
      </c>
      <c r="K13" s="2"/>
      <c r="L13" s="20">
        <f>0.9*10000*Paramètres!$B$2</f>
        <v>3285000</v>
      </c>
      <c r="M13" s="3"/>
    </row>
    <row r="14" spans="1:13" x14ac:dyDescent="0.2">
      <c r="A14" s="17" t="s">
        <v>3</v>
      </c>
      <c r="B14" s="54"/>
      <c r="C14" s="55"/>
      <c r="D14" s="21">
        <f>D12-D13</f>
        <v>2190000</v>
      </c>
      <c r="E14" s="11">
        <f>E12-E13</f>
        <v>0</v>
      </c>
      <c r="F14" s="21">
        <f>F12-F13</f>
        <v>2190000</v>
      </c>
      <c r="G14" s="11"/>
      <c r="H14" s="21">
        <f>H12-H13</f>
        <v>2190000</v>
      </c>
      <c r="I14" s="11"/>
      <c r="J14" s="21">
        <f>J12-J13</f>
        <v>2190000</v>
      </c>
      <c r="K14" s="11"/>
      <c r="L14" s="21">
        <f>L12-L13</f>
        <v>2190000</v>
      </c>
      <c r="M14" s="12"/>
    </row>
    <row r="15" spans="1:13" x14ac:dyDescent="0.2">
      <c r="A15" s="16" t="s">
        <v>4</v>
      </c>
      <c r="B15" s="52"/>
      <c r="C15" s="53"/>
      <c r="D15" s="20">
        <v>1825000</v>
      </c>
      <c r="E15" s="2"/>
      <c r="F15" s="20">
        <v>1825000</v>
      </c>
      <c r="G15" s="2"/>
      <c r="H15" s="20">
        <v>1825000</v>
      </c>
      <c r="I15" s="2"/>
      <c r="J15" s="20">
        <v>1825000</v>
      </c>
      <c r="K15" s="2"/>
      <c r="L15" s="20">
        <v>1825000</v>
      </c>
      <c r="M15" s="3"/>
    </row>
    <row r="16" spans="1:13" x14ac:dyDescent="0.2">
      <c r="A16" s="16" t="s">
        <v>5</v>
      </c>
      <c r="B16" s="52"/>
      <c r="C16" s="53"/>
      <c r="D16" s="20">
        <f>D6</f>
        <v>48000</v>
      </c>
      <c r="E16" s="2"/>
      <c r="F16" s="20">
        <f>F6</f>
        <v>48000</v>
      </c>
      <c r="G16" s="2"/>
      <c r="H16" s="20">
        <f>H6</f>
        <v>48000</v>
      </c>
      <c r="I16" s="2"/>
      <c r="J16" s="20">
        <f>J6</f>
        <v>48000</v>
      </c>
      <c r="K16" s="2"/>
      <c r="L16" s="20">
        <f>L6</f>
        <v>48000</v>
      </c>
      <c r="M16" s="3"/>
    </row>
    <row r="17" spans="1:13" x14ac:dyDescent="0.2">
      <c r="A17" s="17" t="s">
        <v>6</v>
      </c>
      <c r="B17" s="54"/>
      <c r="C17" s="55"/>
      <c r="D17" s="21">
        <f>D15+D16</f>
        <v>1873000</v>
      </c>
      <c r="E17" s="11"/>
      <c r="F17" s="21">
        <f>F15+F16</f>
        <v>1873000</v>
      </c>
      <c r="G17" s="11"/>
      <c r="H17" s="21">
        <f>H15+H16</f>
        <v>1873000</v>
      </c>
      <c r="I17" s="11"/>
      <c r="J17" s="21">
        <f>J15+J16</f>
        <v>1873000</v>
      </c>
      <c r="K17" s="11"/>
      <c r="L17" s="21">
        <f>L15+L16</f>
        <v>1873000</v>
      </c>
      <c r="M17" s="12"/>
    </row>
    <row r="18" spans="1:13" x14ac:dyDescent="0.2">
      <c r="A18" s="70" t="s">
        <v>7</v>
      </c>
      <c r="B18" s="71"/>
      <c r="C18" s="72"/>
      <c r="D18" s="73">
        <f>D14-D17</f>
        <v>317000</v>
      </c>
      <c r="E18" s="74"/>
      <c r="F18" s="73">
        <f>F14-F17</f>
        <v>317000</v>
      </c>
      <c r="G18" s="74"/>
      <c r="H18" s="73">
        <f>H14-H17</f>
        <v>317000</v>
      </c>
      <c r="I18" s="74"/>
      <c r="J18" s="73">
        <f>J14-J17</f>
        <v>317000</v>
      </c>
      <c r="K18" s="74"/>
      <c r="L18" s="73">
        <f>L14-L17</f>
        <v>317000</v>
      </c>
      <c r="M18" s="12"/>
    </row>
    <row r="19" spans="1:13" x14ac:dyDescent="0.2">
      <c r="A19" s="16" t="s">
        <v>8</v>
      </c>
      <c r="B19" s="52"/>
      <c r="C19" s="53"/>
      <c r="D19" s="20">
        <f>Paramètres!$B$1*'Projet A'!D18</f>
        <v>133140</v>
      </c>
      <c r="E19" s="2"/>
      <c r="F19" s="20">
        <f>Paramètres!$B$1*'Projet A'!F18</f>
        <v>133140</v>
      </c>
      <c r="G19" s="2"/>
      <c r="H19" s="20">
        <f>Paramètres!$B$1*'Projet A'!H18</f>
        <v>133140</v>
      </c>
      <c r="I19" s="2"/>
      <c r="J19" s="20">
        <f>Paramètres!$B$1*'Projet A'!J18</f>
        <v>133140</v>
      </c>
      <c r="K19" s="2"/>
      <c r="L19" s="20">
        <f>Paramètres!$B$1*'Projet A'!L18</f>
        <v>133140</v>
      </c>
      <c r="M19" s="3"/>
    </row>
    <row r="20" spans="1:13" x14ac:dyDescent="0.2">
      <c r="A20" s="17" t="s">
        <v>9</v>
      </c>
      <c r="B20" s="52"/>
      <c r="C20" s="53"/>
      <c r="D20" s="20">
        <f>D18-D19</f>
        <v>183860</v>
      </c>
      <c r="E20" s="2"/>
      <c r="F20" s="20">
        <f>F18-F19</f>
        <v>183860</v>
      </c>
      <c r="G20" s="2"/>
      <c r="H20" s="20">
        <f>H18-H19</f>
        <v>183860</v>
      </c>
      <c r="I20" s="2"/>
      <c r="J20" s="20">
        <f>J18-J19</f>
        <v>183860</v>
      </c>
      <c r="K20" s="2"/>
      <c r="L20" s="20">
        <f>L18-L19</f>
        <v>183860</v>
      </c>
      <c r="M20" s="3"/>
    </row>
    <row r="21" spans="1:13" ht="13.5" thickBot="1" x14ac:dyDescent="0.25">
      <c r="A21" s="27" t="str">
        <f>A16</f>
        <v>Dotation aux amortissements</v>
      </c>
      <c r="B21" s="56"/>
      <c r="C21" s="57"/>
      <c r="D21" s="33">
        <f>D16</f>
        <v>48000</v>
      </c>
      <c r="E21" s="34"/>
      <c r="F21" s="33">
        <f>F16</f>
        <v>48000</v>
      </c>
      <c r="G21" s="34"/>
      <c r="H21" s="33">
        <f>H16</f>
        <v>48000</v>
      </c>
      <c r="I21" s="34"/>
      <c r="J21" s="33">
        <f>J16</f>
        <v>48000</v>
      </c>
      <c r="K21" s="34"/>
      <c r="L21" s="33">
        <f>L16</f>
        <v>48000</v>
      </c>
      <c r="M21" s="35"/>
    </row>
    <row r="22" spans="1:13" ht="13.5" thickBot="1" x14ac:dyDescent="0.25">
      <c r="A22" s="30" t="s">
        <v>10</v>
      </c>
      <c r="B22" s="58"/>
      <c r="C22" s="59"/>
      <c r="D22" s="36">
        <f>D20+D21</f>
        <v>231860</v>
      </c>
      <c r="E22" s="37"/>
      <c r="F22" s="36">
        <f>F20+F21</f>
        <v>231860</v>
      </c>
      <c r="G22" s="37"/>
      <c r="H22" s="36">
        <f>H20+H21</f>
        <v>231860</v>
      </c>
      <c r="I22" s="37"/>
      <c r="J22" s="36">
        <f>J20+J21</f>
        <v>231860</v>
      </c>
      <c r="K22" s="37"/>
      <c r="L22" s="36">
        <f>L20+L21</f>
        <v>231860</v>
      </c>
      <c r="M22" s="38"/>
    </row>
    <row r="23" spans="1:13" ht="13.5" thickBot="1" x14ac:dyDescent="0.25">
      <c r="A23" s="39" t="s">
        <v>22</v>
      </c>
      <c r="B23" s="60"/>
      <c r="C23" s="61"/>
      <c r="D23" s="40">
        <f>D22-E22</f>
        <v>231860</v>
      </c>
      <c r="E23" s="41"/>
      <c r="F23" s="40">
        <f>F22-G22</f>
        <v>231860</v>
      </c>
      <c r="G23" s="41"/>
      <c r="H23" s="40">
        <f>H22-I22</f>
        <v>231860</v>
      </c>
      <c r="I23" s="41"/>
      <c r="J23" s="40">
        <f>J22-K22</f>
        <v>231860</v>
      </c>
      <c r="K23" s="41"/>
      <c r="L23" s="40">
        <f>L22-M22</f>
        <v>231860</v>
      </c>
      <c r="M23" s="42"/>
    </row>
    <row r="24" spans="1:13" ht="14.25" thickTop="1" thickBot="1" x14ac:dyDescent="0.25"/>
    <row r="25" spans="1:13" ht="14.25" thickTop="1" thickBot="1" x14ac:dyDescent="0.25">
      <c r="A25" s="14" t="s">
        <v>0</v>
      </c>
      <c r="B25" s="87">
        <v>0</v>
      </c>
      <c r="C25" s="88"/>
      <c r="D25" s="105">
        <f>D10</f>
        <v>1</v>
      </c>
      <c r="E25" s="105"/>
      <c r="F25" s="105">
        <f>F10</f>
        <v>2</v>
      </c>
      <c r="G25" s="105"/>
      <c r="H25" s="105">
        <f>H10</f>
        <v>3</v>
      </c>
      <c r="I25" s="105"/>
      <c r="J25" s="105">
        <f>J10</f>
        <v>4</v>
      </c>
      <c r="K25" s="105"/>
      <c r="L25" s="105">
        <f>L10</f>
        <v>5</v>
      </c>
      <c r="M25" s="106"/>
    </row>
    <row r="26" spans="1:13" ht="13.5" thickTop="1" x14ac:dyDescent="0.2">
      <c r="A26" s="15" t="s">
        <v>23</v>
      </c>
      <c r="B26" s="100">
        <v>240000</v>
      </c>
      <c r="C26" s="25"/>
      <c r="D26" s="107"/>
      <c r="E26" s="107"/>
      <c r="F26" s="107"/>
      <c r="G26" s="107"/>
      <c r="H26" s="107"/>
      <c r="I26" s="107"/>
      <c r="J26" s="107"/>
      <c r="K26" s="107"/>
      <c r="L26" s="107"/>
      <c r="M26" s="108"/>
    </row>
    <row r="27" spans="1:13" x14ac:dyDescent="0.2">
      <c r="A27" s="16" t="s">
        <v>16</v>
      </c>
      <c r="B27" s="101">
        <v>4060</v>
      </c>
      <c r="C27" s="26"/>
      <c r="D27" s="2"/>
      <c r="E27" s="2"/>
      <c r="F27" s="2"/>
      <c r="G27" s="2"/>
      <c r="H27" s="2"/>
      <c r="I27" s="2"/>
      <c r="J27" s="2"/>
      <c r="K27" s="2"/>
      <c r="L27" s="2"/>
      <c r="M27" s="3"/>
    </row>
    <row r="28" spans="1:13" ht="13.5" thickBot="1" x14ac:dyDescent="0.25">
      <c r="A28" s="27" t="s">
        <v>30</v>
      </c>
      <c r="B28" s="102">
        <f>10%*D12</f>
        <v>547500</v>
      </c>
      <c r="C28" s="28"/>
      <c r="D28" s="34">
        <f>10%*(F12-D12)*Paramètres!$B$2</f>
        <v>0</v>
      </c>
      <c r="E28" s="34"/>
      <c r="F28" s="34">
        <f>10%*(H12-F12)*Paramètres!$B$2</f>
        <v>0</v>
      </c>
      <c r="G28" s="34"/>
      <c r="H28" s="34">
        <f>10%*(J12-H12)*Paramètres!$B$2</f>
        <v>0</v>
      </c>
      <c r="I28" s="34"/>
      <c r="J28" s="34">
        <f>10%*(L12-J12)*Paramètres!$B$2</f>
        <v>0</v>
      </c>
      <c r="K28" s="34"/>
      <c r="L28" s="34"/>
      <c r="M28" s="35"/>
    </row>
    <row r="29" spans="1:13" ht="13.5" thickBot="1" x14ac:dyDescent="0.25">
      <c r="A29" s="30" t="s">
        <v>21</v>
      </c>
      <c r="B29" s="103">
        <f>B26-B27+B28</f>
        <v>783440</v>
      </c>
      <c r="C29" s="31"/>
      <c r="D29" s="37">
        <f t="shared" ref="D29:L29" si="0">D26-D27+D28</f>
        <v>0</v>
      </c>
      <c r="E29" s="37"/>
      <c r="F29" s="37">
        <f t="shared" si="0"/>
        <v>0</v>
      </c>
      <c r="G29" s="37"/>
      <c r="H29" s="37">
        <f t="shared" si="0"/>
        <v>0</v>
      </c>
      <c r="I29" s="37"/>
      <c r="J29" s="37">
        <f t="shared" si="0"/>
        <v>0</v>
      </c>
      <c r="K29" s="37"/>
      <c r="L29" s="37">
        <f t="shared" si="0"/>
        <v>0</v>
      </c>
      <c r="M29" s="38"/>
    </row>
    <row r="30" spans="1:13" x14ac:dyDescent="0.2">
      <c r="A30" s="24" t="s">
        <v>22</v>
      </c>
      <c r="B30" s="50"/>
      <c r="C30" s="29"/>
      <c r="D30" s="7">
        <f>D23</f>
        <v>231860</v>
      </c>
      <c r="E30" s="7"/>
      <c r="F30" s="7">
        <f>F23</f>
        <v>231860</v>
      </c>
      <c r="G30" s="7"/>
      <c r="H30" s="7">
        <f>H23</f>
        <v>231860</v>
      </c>
      <c r="I30" s="7"/>
      <c r="J30" s="7">
        <f>J23</f>
        <v>231860</v>
      </c>
      <c r="K30" s="7"/>
      <c r="L30" s="7">
        <f>L23</f>
        <v>231860</v>
      </c>
      <c r="M30" s="8"/>
    </row>
    <row r="31" spans="1:13" x14ac:dyDescent="0.2">
      <c r="A31" s="16" t="s">
        <v>17</v>
      </c>
      <c r="B31" s="52"/>
      <c r="C31" s="26"/>
      <c r="D31" s="2"/>
      <c r="E31" s="2"/>
      <c r="F31" s="2"/>
      <c r="G31" s="2"/>
      <c r="H31" s="2"/>
      <c r="I31" s="2"/>
      <c r="J31" s="2"/>
      <c r="K31" s="2"/>
      <c r="L31" s="2">
        <f>B28</f>
        <v>547500</v>
      </c>
      <c r="M31" s="3"/>
    </row>
    <row r="32" spans="1:13" ht="13.5" thickBot="1" x14ac:dyDescent="0.25">
      <c r="A32" s="27" t="s">
        <v>18</v>
      </c>
      <c r="B32" s="56"/>
      <c r="C32" s="28"/>
      <c r="D32" s="34"/>
      <c r="E32" s="34"/>
      <c r="F32" s="34"/>
      <c r="G32" s="34"/>
      <c r="H32" s="34"/>
      <c r="I32" s="34"/>
      <c r="J32" s="34"/>
      <c r="K32" s="34"/>
      <c r="L32" s="34">
        <v>2320</v>
      </c>
      <c r="M32" s="35"/>
    </row>
    <row r="33" spans="1:13" ht="13.5" thickBot="1" x14ac:dyDescent="0.25">
      <c r="A33" s="30" t="s">
        <v>20</v>
      </c>
      <c r="B33" s="103">
        <f>B30+B31+B32</f>
        <v>0</v>
      </c>
      <c r="C33" s="32"/>
      <c r="D33" s="37">
        <f>D30+D31+D32</f>
        <v>231860</v>
      </c>
      <c r="E33" s="37"/>
      <c r="F33" s="37">
        <f t="shared" ref="F33:L33" si="1">F30+F31+F32</f>
        <v>231860</v>
      </c>
      <c r="G33" s="37"/>
      <c r="H33" s="37">
        <f t="shared" si="1"/>
        <v>231860</v>
      </c>
      <c r="I33" s="37"/>
      <c r="J33" s="37">
        <f t="shared" si="1"/>
        <v>231860</v>
      </c>
      <c r="K33" s="37"/>
      <c r="L33" s="37">
        <f t="shared" si="1"/>
        <v>781680</v>
      </c>
      <c r="M33" s="38"/>
    </row>
    <row r="34" spans="1:13" ht="13.5" thickBot="1" x14ac:dyDescent="0.25">
      <c r="A34" s="58" t="s">
        <v>19</v>
      </c>
      <c r="B34" s="64">
        <f>B33-B29</f>
        <v>-783440</v>
      </c>
      <c r="C34" s="32"/>
      <c r="D34" s="37">
        <f>D33-D29</f>
        <v>231860</v>
      </c>
      <c r="E34" s="37"/>
      <c r="F34" s="37">
        <f t="shared" ref="F34:L34" si="2">F33-F29</f>
        <v>231860</v>
      </c>
      <c r="G34" s="37"/>
      <c r="H34" s="37">
        <f t="shared" si="2"/>
        <v>231860</v>
      </c>
      <c r="I34" s="37"/>
      <c r="J34" s="37">
        <f t="shared" si="2"/>
        <v>231860</v>
      </c>
      <c r="K34" s="37"/>
      <c r="L34" s="37">
        <f t="shared" si="2"/>
        <v>781680</v>
      </c>
      <c r="M34" s="38"/>
    </row>
    <row r="35" spans="1:13" ht="13.5" thickBot="1" x14ac:dyDescent="0.25">
      <c r="A35" s="66" t="s">
        <v>43</v>
      </c>
      <c r="B35" s="65"/>
      <c r="C35" s="104"/>
      <c r="D35" s="109">
        <f>D34*(1+Paramètres!$B$4)^($L$25-D25)</f>
        <v>327289.31209460006</v>
      </c>
      <c r="E35" s="109"/>
      <c r="F35" s="109">
        <f>F34*(1+Paramètres!$B$4)^($L$25-F25)</f>
        <v>300265.42394000007</v>
      </c>
      <c r="G35" s="109"/>
      <c r="H35" s="109">
        <f>H34*(1+Paramètres!$B$4)^($L$25-H25)</f>
        <v>275472.86600000004</v>
      </c>
      <c r="I35" s="109"/>
      <c r="J35" s="109">
        <f>J34*(1+Paramètres!$B$4)^($L$25-J25)</f>
        <v>252727.40000000002</v>
      </c>
      <c r="K35" s="109"/>
      <c r="L35" s="109">
        <f>L34*(1+Paramètres!$B$4)^($L$25-L25)</f>
        <v>781680</v>
      </c>
      <c r="M35" s="110"/>
    </row>
    <row r="36" spans="1:13" ht="14.25" thickBot="1" x14ac:dyDescent="0.3">
      <c r="A36" s="67" t="s">
        <v>35</v>
      </c>
      <c r="B36" s="68">
        <f>(SUM(D35:M35)/((1+Paramètres!$F$6)^$L$25))+B34</f>
        <v>315912.65136365104</v>
      </c>
      <c r="C36" s="62"/>
      <c r="D36" s="111"/>
      <c r="E36" s="111"/>
      <c r="F36" s="111"/>
      <c r="G36" s="111"/>
      <c r="H36" s="111"/>
      <c r="I36" s="111"/>
      <c r="J36" s="111"/>
      <c r="K36" s="111"/>
      <c r="L36" s="111"/>
      <c r="M36" s="112"/>
    </row>
    <row r="37" spans="1:13" s="63" customFormat="1" ht="13.5" thickTop="1" x14ac:dyDescent="0.2">
      <c r="M37" s="69"/>
    </row>
  </sheetData>
  <mergeCells count="36">
    <mergeCell ref="L10:M10"/>
    <mergeCell ref="D8:E8"/>
    <mergeCell ref="D10:E10"/>
    <mergeCell ref="D25:E25"/>
    <mergeCell ref="F25:G25"/>
    <mergeCell ref="H25:I25"/>
    <mergeCell ref="J25:K25"/>
    <mergeCell ref="L25:M25"/>
    <mergeCell ref="J10:K10"/>
    <mergeCell ref="F10:G10"/>
    <mergeCell ref="H10:I10"/>
    <mergeCell ref="F8:G8"/>
    <mergeCell ref="J4:K4"/>
    <mergeCell ref="L4:M4"/>
    <mergeCell ref="J5:K5"/>
    <mergeCell ref="L5:M5"/>
    <mergeCell ref="J8:K8"/>
    <mergeCell ref="L8:M8"/>
    <mergeCell ref="J6:K6"/>
    <mergeCell ref="L6:M6"/>
    <mergeCell ref="J7:K7"/>
    <mergeCell ref="L7:M7"/>
    <mergeCell ref="F7:G7"/>
    <mergeCell ref="H8:I8"/>
    <mergeCell ref="B25:C25"/>
    <mergeCell ref="D4:E4"/>
    <mergeCell ref="D5:E5"/>
    <mergeCell ref="D6:E6"/>
    <mergeCell ref="D7:E7"/>
    <mergeCell ref="F5:G5"/>
    <mergeCell ref="F6:G6"/>
    <mergeCell ref="F4:G4"/>
    <mergeCell ref="H4:I4"/>
    <mergeCell ref="H5:I5"/>
    <mergeCell ref="H6:I6"/>
    <mergeCell ref="H7:I7"/>
  </mergeCells>
  <phoneticPr fontId="0" type="noConversion"/>
  <printOptions horizontalCentered="1" verticalCentered="1"/>
  <pageMargins left="0" right="0" top="0.78740157480314965" bottom="0.78740157480314965" header="0.51181102362204722" footer="0.51181102362204722"/>
  <pageSetup paperSize="9" scale="80" orientation="landscape" r:id="rId1"/>
  <headerFooter alignWithMargins="0">
    <oddHeader>&amp;CCas Ocave (Corrigé : J.F. Gueugnon)</oddHeader>
    <oddFooter>&amp;CLes flux nets de trésorerie annuels du projet 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0" sqref="E30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Paramètres</vt:lpstr>
      <vt:lpstr>Projet A</vt:lpstr>
      <vt:lpstr>Feuil3</vt:lpstr>
      <vt:lpstr>Feuil4</vt:lpstr>
      <vt:lpstr>Feuil5</vt:lpstr>
    </vt:vector>
  </TitlesOfParts>
  <Company>MODEM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 Gueugnon</dc:creator>
  <cp:lastModifiedBy>gueugnon</cp:lastModifiedBy>
  <cp:lastPrinted>2018-03-23T12:17:38Z</cp:lastPrinted>
  <dcterms:created xsi:type="dcterms:W3CDTF">2002-09-29T21:28:58Z</dcterms:created>
  <dcterms:modified xsi:type="dcterms:W3CDTF">2018-05-03T09:28:44Z</dcterms:modified>
</cp:coreProperties>
</file>